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/colors2.xml" ContentType="application/vnd.ms-office.chartcolorstyle+xml"/>
  <Override PartName="/xl/charts/style2.xml" ContentType="application/vnd.ms-office.chartstyle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worksheets/sheet1.xml" ContentType="application/vnd.openxmlformats-officedocument.spreadsheetml.worksheet+xml"/>
  <Override PartName="/xl/charts/style1.xml" ContentType="application/vnd.ms-office.chartstyle+xml"/>
  <Override PartName="/xl/charts/chart1.xml" ContentType="application/vnd.openxmlformats-officedocument.drawingml.char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olors1.xml" ContentType="application/vnd.ms-office.chartcolorstyle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0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11.xml" ContentType="application/vnd.openxmlformats-officedocument.spreadsheetml.worksheet+xml"/>
  <Override PartName="/xl/worksheets/sheet9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comments1.xml" ContentType="application/vnd.openxmlformats-officedocument.spreadsheetml.comments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xl/persons/person.xml" ContentType="application/vnd.ms-excel.person+xml"/>
  <Override PartName="/xl/threadedComments/threadedComment1.xml" ContentType="application/vnd.ms-excel.threaded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7"/>
  <workbookPr/>
  <mc:AlternateContent xmlns:mc="http://schemas.openxmlformats.org/markup-compatibility/2006">
    <mc:Choice Requires="x15">
      <x15ac:absPath xmlns:x15ac="http://schemas.microsoft.com/office/spreadsheetml/2010/11/ac" url="Z:\InfoSygn_Wydatki_NRZ\2022 rok\info sygnalna_2022_07_12\"/>
    </mc:Choice>
  </mc:AlternateContent>
  <xr:revisionPtr revIDLastSave="0" documentId="13_ncr:1_{F3F4C81C-D2FE-4E12-89C2-4500605217E9}" xr6:coauthVersionLast="36" xr6:coauthVersionMax="36" xr10:uidLastSave="{00000000-0000-0000-0000-000000000000}"/>
  <bookViews>
    <workbookView xWindow="0" yWindow="0" windowWidth="28800" windowHeight="11625" firstSheet="7" activeTab="13" xr2:uid="{00000000-000D-0000-FFFF-FFFF00000000}"/>
  </bookViews>
  <sheets>
    <sheet name="Nakłady na ochronę zdrowia" sheetId="1" state="hidden" r:id="rId1"/>
    <sheet name="Nakłady 2009-2020 wykres" sheetId="10" state="hidden" r:id="rId2"/>
    <sheet name="Tabelka szybka" sheetId="5" state="hidden" r:id="rId3"/>
    <sheet name="Porównanie" sheetId="14" state="hidden" r:id="rId4"/>
    <sheet name="tabela" sheetId="17" state="hidden" r:id="rId5"/>
    <sheet name="Tabelka szybka (2)" sheetId="18" state="hidden" r:id="rId6"/>
    <sheet name="Zestawienie do GUS" sheetId="19" state="hidden" r:id="rId7"/>
    <sheet name="Spis tablic" sheetId="26" r:id="rId8"/>
    <sheet name="T.1" sheetId="20" r:id="rId9"/>
    <sheet name="T.2" sheetId="21" r:id="rId10"/>
    <sheet name="T.3" sheetId="22" r:id="rId11"/>
    <sheet name="T.4" sheetId="23" r:id="rId12"/>
    <sheet name="T.5" sheetId="29" r:id="rId13"/>
    <sheet name="T.6" sheetId="27" r:id="rId14"/>
  </sheets>
  <definedNames>
    <definedName name="_xlnm.Print_Area" localSheetId="3">Porównanie!$A$1:$AH$18</definedName>
    <definedName name="_xlnm.Print_Area" localSheetId="4">tabela!$A$1:$AH$14</definedName>
    <definedName name="_xlnm.Print_Area" localSheetId="6">'Zestawienie do GUS'!$A$1:$AH$14</definedName>
    <definedName name="_xlnm.Print_Titles" localSheetId="3">Porównanie!$A:$B</definedName>
    <definedName name="_xlnm.Print_Titles" localSheetId="4">tabela!$A:$B</definedName>
    <definedName name="_xlnm.Print_Titles" localSheetId="6">'Zestawienie do GUS'!$A:$B</definedName>
  </definedNames>
  <calcPr calcId="191029"/>
</workbook>
</file>

<file path=xl/calcChain.xml><?xml version="1.0" encoding="utf-8"?>
<calcChain xmlns="http://schemas.openxmlformats.org/spreadsheetml/2006/main">
  <c r="B15" i="29" l="1"/>
  <c r="C15" i="29"/>
  <c r="D15" i="29"/>
  <c r="E15" i="29"/>
  <c r="F15" i="29"/>
  <c r="G15" i="29"/>
  <c r="H15" i="29"/>
  <c r="B16" i="29"/>
  <c r="C16" i="29"/>
  <c r="D16" i="29"/>
  <c r="E16" i="29"/>
  <c r="F16" i="29"/>
  <c r="G16" i="29"/>
  <c r="H16" i="29"/>
  <c r="I16" i="29"/>
  <c r="B17" i="29"/>
  <c r="C17" i="29"/>
  <c r="D17" i="29"/>
  <c r="E17" i="29"/>
  <c r="F17" i="29"/>
  <c r="G17" i="29"/>
  <c r="H17" i="29"/>
  <c r="I17" i="29"/>
  <c r="B18" i="29"/>
  <c r="C18" i="29"/>
  <c r="D18" i="29"/>
  <c r="E18" i="29"/>
  <c r="F18" i="29"/>
  <c r="G18" i="29"/>
  <c r="H18" i="29"/>
  <c r="I18" i="29"/>
  <c r="B19" i="29"/>
  <c r="C19" i="29"/>
  <c r="D19" i="29"/>
  <c r="E19" i="29"/>
  <c r="F19" i="29"/>
  <c r="G19" i="29"/>
  <c r="H19" i="29"/>
  <c r="I19" i="29"/>
  <c r="B20" i="29"/>
  <c r="C20" i="29"/>
  <c r="D20" i="29"/>
  <c r="E20" i="29"/>
  <c r="F20" i="29"/>
  <c r="G20" i="29"/>
  <c r="H20" i="29"/>
  <c r="I20" i="29"/>
  <c r="B21" i="29"/>
  <c r="C21" i="29"/>
  <c r="D21" i="29"/>
  <c r="E21" i="29"/>
  <c r="F21" i="29"/>
  <c r="G21" i="29"/>
  <c r="H21" i="29"/>
  <c r="I21" i="29"/>
  <c r="B22" i="29"/>
  <c r="C22" i="29"/>
  <c r="D22" i="29"/>
  <c r="E22" i="29"/>
  <c r="F22" i="29"/>
  <c r="G22" i="29"/>
  <c r="H22" i="29"/>
  <c r="I22" i="29"/>
  <c r="J17" i="23" l="1"/>
  <c r="K22" i="23" l="1"/>
  <c r="K21" i="23"/>
  <c r="K20" i="23"/>
  <c r="K19" i="23"/>
  <c r="K18" i="23"/>
  <c r="K17" i="23"/>
  <c r="K16" i="23"/>
  <c r="K15" i="23"/>
  <c r="J24" i="21" l="1"/>
  <c r="F24" i="21"/>
  <c r="C24" i="21"/>
  <c r="B24" i="21"/>
  <c r="J22" i="23" l="1"/>
  <c r="I22" i="23"/>
  <c r="H22" i="23"/>
  <c r="G22" i="23"/>
  <c r="F22" i="23"/>
  <c r="E22" i="23"/>
  <c r="D22" i="23"/>
  <c r="C22" i="23"/>
  <c r="B22" i="23"/>
  <c r="L22" i="22"/>
  <c r="K22" i="22"/>
  <c r="J22" i="22"/>
  <c r="I22" i="22"/>
  <c r="H22" i="22"/>
  <c r="G22" i="22"/>
  <c r="F22" i="22"/>
  <c r="E22" i="22"/>
  <c r="D22" i="22"/>
  <c r="C22" i="22"/>
  <c r="B22" i="22"/>
  <c r="I23" i="21" l="1"/>
  <c r="H23" i="21"/>
  <c r="G23" i="21"/>
  <c r="E23" i="21"/>
  <c r="D23" i="21"/>
  <c r="I15" i="20" l="1"/>
  <c r="G15" i="20"/>
  <c r="E15" i="20"/>
  <c r="C15" i="20"/>
  <c r="C16" i="21" l="1"/>
  <c r="D16" i="21"/>
  <c r="E16" i="21"/>
  <c r="F16" i="21"/>
  <c r="G16" i="21"/>
  <c r="H16" i="21"/>
  <c r="I16" i="21"/>
  <c r="J16" i="21"/>
  <c r="I14" i="20" l="1"/>
  <c r="I13" i="20"/>
  <c r="I12" i="20"/>
  <c r="I11" i="20"/>
  <c r="I10" i="20"/>
  <c r="I9" i="20"/>
  <c r="I8" i="20"/>
  <c r="I7" i="20"/>
  <c r="G14" i="20"/>
  <c r="G13" i="20"/>
  <c r="G12" i="20"/>
  <c r="G11" i="20"/>
  <c r="G10" i="20"/>
  <c r="G9" i="20"/>
  <c r="G8" i="20"/>
  <c r="G7" i="20"/>
  <c r="E14" i="20"/>
  <c r="E13" i="20"/>
  <c r="E12" i="20"/>
  <c r="E11" i="20"/>
  <c r="E10" i="20"/>
  <c r="E9" i="20"/>
  <c r="E8" i="20"/>
  <c r="E7" i="20"/>
  <c r="C8" i="20"/>
  <c r="C9" i="20"/>
  <c r="C10" i="20"/>
  <c r="C11" i="20"/>
  <c r="C12" i="20"/>
  <c r="C13" i="20"/>
  <c r="C14" i="20"/>
  <c r="C7" i="20"/>
  <c r="J16" i="22"/>
  <c r="K16" i="22"/>
  <c r="J17" i="22"/>
  <c r="K17" i="22"/>
  <c r="J18" i="22"/>
  <c r="K18" i="22"/>
  <c r="J19" i="22"/>
  <c r="K19" i="22"/>
  <c r="J20" i="22"/>
  <c r="K20" i="22"/>
  <c r="J21" i="22"/>
  <c r="K21" i="22"/>
  <c r="K15" i="22"/>
  <c r="J21" i="23" l="1"/>
  <c r="I21" i="23"/>
  <c r="H21" i="23"/>
  <c r="G21" i="23"/>
  <c r="F21" i="23"/>
  <c r="E21" i="23"/>
  <c r="D21" i="23"/>
  <c r="C21" i="23"/>
  <c r="B21" i="23"/>
  <c r="J20" i="23"/>
  <c r="I20" i="23"/>
  <c r="H20" i="23"/>
  <c r="G20" i="23"/>
  <c r="F20" i="23"/>
  <c r="E20" i="23"/>
  <c r="D20" i="23"/>
  <c r="C20" i="23"/>
  <c r="B20" i="23"/>
  <c r="J19" i="23"/>
  <c r="I19" i="23"/>
  <c r="H19" i="23"/>
  <c r="G19" i="23"/>
  <c r="F19" i="23"/>
  <c r="E19" i="23"/>
  <c r="D19" i="23"/>
  <c r="C19" i="23"/>
  <c r="B19" i="23"/>
  <c r="J18" i="23"/>
  <c r="I18" i="23"/>
  <c r="H18" i="23"/>
  <c r="G18" i="23"/>
  <c r="F18" i="23"/>
  <c r="E18" i="23"/>
  <c r="D18" i="23"/>
  <c r="C18" i="23"/>
  <c r="B18" i="23"/>
  <c r="I17" i="23"/>
  <c r="H17" i="23"/>
  <c r="G17" i="23"/>
  <c r="F17" i="23"/>
  <c r="E17" i="23"/>
  <c r="D17" i="23"/>
  <c r="C17" i="23"/>
  <c r="B17" i="23"/>
  <c r="J16" i="23"/>
  <c r="I16" i="23"/>
  <c r="H16" i="23"/>
  <c r="G16" i="23"/>
  <c r="F16" i="23"/>
  <c r="E16" i="23"/>
  <c r="D16" i="23"/>
  <c r="C16" i="23"/>
  <c r="B16" i="23"/>
  <c r="J15" i="23"/>
  <c r="H15" i="23"/>
  <c r="G15" i="23"/>
  <c r="F15" i="23"/>
  <c r="E15" i="23"/>
  <c r="D15" i="23"/>
  <c r="C15" i="23"/>
  <c r="B15" i="23"/>
  <c r="L21" i="22"/>
  <c r="I21" i="22"/>
  <c r="H21" i="22"/>
  <c r="G21" i="22"/>
  <c r="F21" i="22"/>
  <c r="E21" i="22"/>
  <c r="D21" i="22"/>
  <c r="C21" i="22"/>
  <c r="B21" i="22"/>
  <c r="L20" i="22"/>
  <c r="I20" i="22"/>
  <c r="H20" i="22"/>
  <c r="G20" i="22"/>
  <c r="F20" i="22"/>
  <c r="E20" i="22"/>
  <c r="D20" i="22"/>
  <c r="C20" i="22"/>
  <c r="B20" i="22"/>
  <c r="L19" i="22"/>
  <c r="I19" i="22"/>
  <c r="H19" i="22"/>
  <c r="G19" i="22"/>
  <c r="F19" i="22"/>
  <c r="E19" i="22"/>
  <c r="D19" i="22"/>
  <c r="C19" i="22"/>
  <c r="B19" i="22"/>
  <c r="L18" i="22"/>
  <c r="I18" i="22"/>
  <c r="H18" i="22"/>
  <c r="G18" i="22"/>
  <c r="F18" i="22"/>
  <c r="E18" i="22"/>
  <c r="D18" i="22"/>
  <c r="C18" i="22"/>
  <c r="B18" i="22"/>
  <c r="L17" i="22"/>
  <c r="I17" i="22"/>
  <c r="H17" i="22"/>
  <c r="G17" i="22"/>
  <c r="F17" i="22"/>
  <c r="E17" i="22"/>
  <c r="D17" i="22"/>
  <c r="C17" i="22"/>
  <c r="B17" i="22"/>
  <c r="L16" i="22"/>
  <c r="I16" i="22"/>
  <c r="H16" i="22"/>
  <c r="G16" i="22"/>
  <c r="F16" i="22"/>
  <c r="E16" i="22"/>
  <c r="D16" i="22"/>
  <c r="C16" i="22"/>
  <c r="B16" i="22"/>
  <c r="J15" i="22"/>
  <c r="H15" i="22"/>
  <c r="G15" i="22"/>
  <c r="F15" i="22"/>
  <c r="E15" i="22"/>
  <c r="D15" i="22"/>
  <c r="C15" i="22"/>
  <c r="B15" i="22"/>
  <c r="J23" i="21"/>
  <c r="F23" i="21"/>
  <c r="C23" i="21"/>
  <c r="B23" i="21"/>
  <c r="J22" i="21"/>
  <c r="I22" i="21"/>
  <c r="H22" i="21"/>
  <c r="G22" i="21"/>
  <c r="F22" i="21"/>
  <c r="E22" i="21"/>
  <c r="D22" i="21"/>
  <c r="C22" i="21"/>
  <c r="B22" i="21"/>
  <c r="J21" i="21"/>
  <c r="I21" i="21"/>
  <c r="H21" i="21"/>
  <c r="G21" i="21"/>
  <c r="F21" i="21"/>
  <c r="E21" i="21"/>
  <c r="D21" i="21"/>
  <c r="C21" i="21"/>
  <c r="B21" i="21"/>
  <c r="J20" i="21"/>
  <c r="I20" i="21"/>
  <c r="H20" i="21"/>
  <c r="G20" i="21"/>
  <c r="F20" i="21"/>
  <c r="E20" i="21"/>
  <c r="D20" i="21"/>
  <c r="C20" i="21"/>
  <c r="B20" i="21"/>
  <c r="J19" i="21"/>
  <c r="I19" i="21"/>
  <c r="H19" i="21"/>
  <c r="G19" i="21"/>
  <c r="F19" i="21"/>
  <c r="E19" i="21"/>
  <c r="D19" i="21"/>
  <c r="C19" i="21"/>
  <c r="B19" i="21"/>
  <c r="J18" i="21"/>
  <c r="I18" i="21"/>
  <c r="H18" i="21"/>
  <c r="G18" i="21"/>
  <c r="F18" i="21"/>
  <c r="E18" i="21"/>
  <c r="D18" i="21"/>
  <c r="C18" i="21"/>
  <c r="B18" i="21"/>
  <c r="J17" i="21"/>
  <c r="I17" i="21"/>
  <c r="H17" i="21"/>
  <c r="G17" i="21"/>
  <c r="F17" i="21"/>
  <c r="E17" i="21"/>
  <c r="D17" i="21"/>
  <c r="C17" i="21"/>
  <c r="B17" i="21"/>
  <c r="B16" i="21"/>
  <c r="AH12" i="19" l="1"/>
  <c r="AH19" i="19" s="1"/>
  <c r="AG12" i="19"/>
  <c r="AG18" i="19" s="1"/>
  <c r="AF12" i="19"/>
  <c r="AF19" i="19" s="1"/>
  <c r="AE12" i="19"/>
  <c r="AE14" i="19" s="1"/>
  <c r="AD12" i="19"/>
  <c r="AD14" i="19" s="1"/>
  <c r="AC12" i="19"/>
  <c r="AC19" i="19" s="1"/>
  <c r="AB12" i="19"/>
  <c r="AB18" i="19" s="1"/>
  <c r="AA12" i="19"/>
  <c r="AA18" i="19" s="1"/>
  <c r="Z12" i="19"/>
  <c r="Z19" i="19" s="1"/>
  <c r="Y12" i="19"/>
  <c r="Y19" i="19" s="1"/>
  <c r="X12" i="19"/>
  <c r="X19" i="19" s="1"/>
  <c r="W12" i="19"/>
  <c r="W19" i="19" s="1"/>
  <c r="V12" i="19"/>
  <c r="V18" i="19" s="1"/>
  <c r="U12" i="19"/>
  <c r="U19" i="19" s="1"/>
  <c r="T12" i="19"/>
  <c r="T19" i="19" s="1"/>
  <c r="S12" i="19"/>
  <c r="S19" i="19" s="1"/>
  <c r="R12" i="19"/>
  <c r="R19" i="19" s="1"/>
  <c r="Q12" i="19"/>
  <c r="Q19" i="19" s="1"/>
  <c r="P12" i="19"/>
  <c r="P19" i="19" s="1"/>
  <c r="O12" i="19"/>
  <c r="O18" i="19" s="1"/>
  <c r="N12" i="19"/>
  <c r="N19" i="19" s="1"/>
  <c r="M12" i="19"/>
  <c r="M19" i="19" s="1"/>
  <c r="L12" i="19"/>
  <c r="L19" i="19" s="1"/>
  <c r="K12" i="19"/>
  <c r="K18" i="19" s="1"/>
  <c r="J12" i="19"/>
  <c r="J19" i="19" s="1"/>
  <c r="I12" i="19"/>
  <c r="I19" i="19" s="1"/>
  <c r="H12" i="19"/>
  <c r="H19" i="19" s="1"/>
  <c r="G12" i="19"/>
  <c r="G19" i="19" s="1"/>
  <c r="F12" i="19"/>
  <c r="F19" i="19" s="1"/>
  <c r="E12" i="19"/>
  <c r="E19" i="19" s="1"/>
  <c r="D12" i="19"/>
  <c r="D19" i="19" s="1"/>
  <c r="C12" i="19"/>
  <c r="C19" i="19" s="1"/>
  <c r="K21" i="18"/>
  <c r="J21" i="18"/>
  <c r="H21" i="18"/>
  <c r="G21" i="18"/>
  <c r="K20" i="18"/>
  <c r="J20" i="18"/>
  <c r="H20" i="18"/>
  <c r="G20" i="18"/>
  <c r="K19" i="18"/>
  <c r="J19" i="18"/>
  <c r="H19" i="18"/>
  <c r="G19" i="18"/>
  <c r="K18" i="18"/>
  <c r="J18" i="18"/>
  <c r="H18" i="18"/>
  <c r="G18" i="18"/>
  <c r="K17" i="18"/>
  <c r="J17" i="18"/>
  <c r="H17" i="18"/>
  <c r="G17" i="18"/>
  <c r="K16" i="18"/>
  <c r="J16" i="18"/>
  <c r="H16" i="18"/>
  <c r="G16" i="18"/>
  <c r="K15" i="18"/>
  <c r="J15" i="18"/>
  <c r="H15" i="18"/>
  <c r="G15" i="18"/>
  <c r="K14" i="18"/>
  <c r="J14" i="18"/>
  <c r="H14" i="18"/>
  <c r="G14" i="18"/>
  <c r="K13" i="18"/>
  <c r="J13" i="18"/>
  <c r="H13" i="18"/>
  <c r="G13" i="18"/>
  <c r="K12" i="18"/>
  <c r="J12" i="18"/>
  <c r="H12" i="18"/>
  <c r="G12" i="18"/>
  <c r="K11" i="18"/>
  <c r="J11" i="18"/>
  <c r="H11" i="18"/>
  <c r="G11" i="18"/>
  <c r="K10" i="18"/>
  <c r="J10" i="18"/>
  <c r="H10" i="18"/>
  <c r="G10" i="18"/>
  <c r="K9" i="18"/>
  <c r="J9" i="18"/>
  <c r="H9" i="18"/>
  <c r="G9" i="18"/>
  <c r="K8" i="18"/>
  <c r="J8" i="18"/>
  <c r="H8" i="18"/>
  <c r="G8" i="18"/>
  <c r="K7" i="18"/>
  <c r="J7" i="18"/>
  <c r="H7" i="18"/>
  <c r="G7" i="18"/>
  <c r="K6" i="18"/>
  <c r="J6" i="18"/>
  <c r="H6" i="18"/>
  <c r="G6" i="18"/>
  <c r="L16" i="10"/>
  <c r="D12" i="17"/>
  <c r="D19" i="17" s="1"/>
  <c r="E12" i="17"/>
  <c r="E19" i="17" s="1"/>
  <c r="F12" i="17"/>
  <c r="F14" i="17" s="1"/>
  <c r="G12" i="17"/>
  <c r="G14" i="17" s="1"/>
  <c r="H12" i="17"/>
  <c r="H19" i="17" s="1"/>
  <c r="I12" i="17"/>
  <c r="I19" i="17" s="1"/>
  <c r="J12" i="17"/>
  <c r="J14" i="17" s="1"/>
  <c r="K12" i="17"/>
  <c r="K19" i="17" s="1"/>
  <c r="L12" i="17"/>
  <c r="L19" i="17" s="1"/>
  <c r="M12" i="17"/>
  <c r="M19" i="17" s="1"/>
  <c r="N12" i="17"/>
  <c r="N19" i="17" s="1"/>
  <c r="O12" i="17"/>
  <c r="O14" i="17" s="1"/>
  <c r="P12" i="17"/>
  <c r="P19" i="17" s="1"/>
  <c r="Q12" i="17"/>
  <c r="Q19" i="17" s="1"/>
  <c r="R12" i="17"/>
  <c r="R18" i="17" s="1"/>
  <c r="S12" i="17"/>
  <c r="S19" i="17" s="1"/>
  <c r="T12" i="17"/>
  <c r="T18" i="17" s="1"/>
  <c r="U12" i="17"/>
  <c r="U19" i="17" s="1"/>
  <c r="V12" i="17"/>
  <c r="V14" i="17" s="1"/>
  <c r="W12" i="17"/>
  <c r="W14" i="17" s="1"/>
  <c r="X12" i="17"/>
  <c r="X19" i="17" s="1"/>
  <c r="Y12" i="17"/>
  <c r="Y19" i="17" s="1"/>
  <c r="Z12" i="17"/>
  <c r="Z19" i="17" s="1"/>
  <c r="AA12" i="17"/>
  <c r="AA19" i="17" s="1"/>
  <c r="AB12" i="17"/>
  <c r="AB19" i="17" s="1"/>
  <c r="AC12" i="17"/>
  <c r="AC18" i="17" s="1"/>
  <c r="AD12" i="17"/>
  <c r="AD19" i="17" s="1"/>
  <c r="AE12" i="17"/>
  <c r="AE14" i="17" s="1"/>
  <c r="AF12" i="17"/>
  <c r="AF19" i="17" s="1"/>
  <c r="AG12" i="17"/>
  <c r="AG19" i="17" s="1"/>
  <c r="AH12" i="17"/>
  <c r="AH18" i="17" s="1"/>
  <c r="C12" i="17"/>
  <c r="C19" i="17" s="1"/>
  <c r="D16" i="14"/>
  <c r="D17" i="14" s="1"/>
  <c r="E16" i="14"/>
  <c r="E17" i="14" s="1"/>
  <c r="F16" i="14"/>
  <c r="F17" i="14" s="1"/>
  <c r="G16" i="14"/>
  <c r="G17" i="14" s="1"/>
  <c r="H16" i="14"/>
  <c r="H17" i="14" s="1"/>
  <c r="I16" i="14"/>
  <c r="I17" i="14" s="1"/>
  <c r="J16" i="14"/>
  <c r="J17" i="14" s="1"/>
  <c r="K16" i="14"/>
  <c r="K17" i="14" s="1"/>
  <c r="L16" i="14"/>
  <c r="L17" i="14" s="1"/>
  <c r="M16" i="14"/>
  <c r="M17" i="14" s="1"/>
  <c r="N16" i="14"/>
  <c r="N17" i="14" s="1"/>
  <c r="O16" i="14"/>
  <c r="O17" i="14" s="1"/>
  <c r="P16" i="14"/>
  <c r="P17" i="14" s="1"/>
  <c r="Q16" i="14"/>
  <c r="Q17" i="14" s="1"/>
  <c r="R16" i="14"/>
  <c r="R17" i="14" s="1"/>
  <c r="S16" i="14"/>
  <c r="S17" i="14" s="1"/>
  <c r="T16" i="14"/>
  <c r="T17" i="14" s="1"/>
  <c r="U16" i="14"/>
  <c r="U17" i="14" s="1"/>
  <c r="V16" i="14"/>
  <c r="V17" i="14" s="1"/>
  <c r="W16" i="14"/>
  <c r="W17" i="14" s="1"/>
  <c r="X16" i="14"/>
  <c r="X17" i="14" s="1"/>
  <c r="Y16" i="14"/>
  <c r="Y17" i="14" s="1"/>
  <c r="Z16" i="14"/>
  <c r="Z17" i="14" s="1"/>
  <c r="AA16" i="14"/>
  <c r="AA17" i="14" s="1"/>
  <c r="AB16" i="14"/>
  <c r="AB17" i="14" s="1"/>
  <c r="AC16" i="14"/>
  <c r="AC17" i="14" s="1"/>
  <c r="AD16" i="14"/>
  <c r="AD17" i="14" s="1"/>
  <c r="AE16" i="14"/>
  <c r="AE17" i="14" s="1"/>
  <c r="AF16" i="14"/>
  <c r="AF17" i="14" s="1"/>
  <c r="AG16" i="14"/>
  <c r="AG17" i="14" s="1"/>
  <c r="AH16" i="14"/>
  <c r="AH17" i="14" s="1"/>
  <c r="D13" i="14"/>
  <c r="D15" i="14" s="1"/>
  <c r="E13" i="14"/>
  <c r="E15" i="14" s="1"/>
  <c r="F13" i="14"/>
  <c r="F15" i="14" s="1"/>
  <c r="G13" i="14"/>
  <c r="G15" i="14" s="1"/>
  <c r="H13" i="14"/>
  <c r="H15" i="14" s="1"/>
  <c r="I13" i="14"/>
  <c r="I15" i="14" s="1"/>
  <c r="J13" i="14"/>
  <c r="J15" i="14" s="1"/>
  <c r="K13" i="14"/>
  <c r="K15" i="14" s="1"/>
  <c r="L13" i="14"/>
  <c r="L15" i="14" s="1"/>
  <c r="M13" i="14"/>
  <c r="M15" i="14" s="1"/>
  <c r="N13" i="14"/>
  <c r="N15" i="14" s="1"/>
  <c r="O13" i="14"/>
  <c r="O15" i="14" s="1"/>
  <c r="P13" i="14"/>
  <c r="P15" i="14" s="1"/>
  <c r="Q13" i="14"/>
  <c r="Q15" i="14" s="1"/>
  <c r="R13" i="14"/>
  <c r="R15" i="14" s="1"/>
  <c r="S13" i="14"/>
  <c r="S15" i="14" s="1"/>
  <c r="T13" i="14"/>
  <c r="T15" i="14" s="1"/>
  <c r="U13" i="14"/>
  <c r="U15" i="14" s="1"/>
  <c r="V13" i="14"/>
  <c r="V15" i="14" s="1"/>
  <c r="W13" i="14"/>
  <c r="W15" i="14" s="1"/>
  <c r="X13" i="14"/>
  <c r="X15" i="14" s="1"/>
  <c r="Y13" i="14"/>
  <c r="Y15" i="14" s="1"/>
  <c r="Z13" i="14"/>
  <c r="Z15" i="14" s="1"/>
  <c r="AA13" i="14"/>
  <c r="AA15" i="14" s="1"/>
  <c r="AB13" i="14"/>
  <c r="AB15" i="14" s="1"/>
  <c r="AC13" i="14"/>
  <c r="AC15" i="14" s="1"/>
  <c r="AD13" i="14"/>
  <c r="AD15" i="14" s="1"/>
  <c r="AE13" i="14"/>
  <c r="AE15" i="14" s="1"/>
  <c r="AF13" i="14"/>
  <c r="AF15" i="14" s="1"/>
  <c r="AG13" i="14"/>
  <c r="AG15" i="14" s="1"/>
  <c r="AH13" i="14"/>
  <c r="AH15" i="14" s="1"/>
  <c r="C16" i="14"/>
  <c r="C17" i="14" s="1"/>
  <c r="C13" i="14"/>
  <c r="C15" i="14" s="1"/>
  <c r="K6" i="5"/>
  <c r="K7" i="5"/>
  <c r="J6" i="5"/>
  <c r="J7" i="5"/>
  <c r="H6" i="5"/>
  <c r="H7" i="5"/>
  <c r="G6" i="5"/>
  <c r="G7" i="5"/>
  <c r="J9" i="5"/>
  <c r="J10" i="5"/>
  <c r="J11" i="5"/>
  <c r="J12" i="5"/>
  <c r="J13" i="5"/>
  <c r="J14" i="5"/>
  <c r="J15" i="5"/>
  <c r="J16" i="5"/>
  <c r="J17" i="5"/>
  <c r="J18" i="5"/>
  <c r="J19" i="5"/>
  <c r="J20" i="5"/>
  <c r="J21" i="5"/>
  <c r="J8" i="5"/>
  <c r="G22" i="5"/>
  <c r="G9" i="5"/>
  <c r="G10" i="5"/>
  <c r="G11" i="5"/>
  <c r="G12" i="5"/>
  <c r="G13" i="5"/>
  <c r="G14" i="5"/>
  <c r="G15" i="5"/>
  <c r="G16" i="5"/>
  <c r="G17" i="5"/>
  <c r="G18" i="5"/>
  <c r="G19" i="5"/>
  <c r="G20" i="5"/>
  <c r="G21" i="5"/>
  <c r="G8" i="5"/>
  <c r="K9" i="5"/>
  <c r="K10" i="5"/>
  <c r="K11" i="5"/>
  <c r="K12" i="5"/>
  <c r="K13" i="5"/>
  <c r="K14" i="5"/>
  <c r="K15" i="5"/>
  <c r="K16" i="5"/>
  <c r="K17" i="5"/>
  <c r="K18" i="5"/>
  <c r="K19" i="5"/>
  <c r="K20" i="5"/>
  <c r="K21" i="5"/>
  <c r="K8" i="5"/>
  <c r="H9" i="5"/>
  <c r="H10" i="5"/>
  <c r="H11" i="5"/>
  <c r="H12" i="5"/>
  <c r="H13" i="5"/>
  <c r="H14" i="5"/>
  <c r="H15" i="5"/>
  <c r="H16" i="5"/>
  <c r="H17" i="5"/>
  <c r="H18" i="5"/>
  <c r="H19" i="5"/>
  <c r="H20" i="5"/>
  <c r="H21" i="5"/>
  <c r="H8" i="5"/>
  <c r="AH23" i="14" l="1"/>
  <c r="T23" i="14"/>
  <c r="D23" i="14"/>
  <c r="T24" i="14"/>
  <c r="L24" i="14"/>
  <c r="D24" i="14"/>
  <c r="AI10" i="17"/>
  <c r="AB23" i="14"/>
  <c r="L23" i="14"/>
  <c r="V24" i="14"/>
  <c r="N24" i="14"/>
  <c r="F24" i="14"/>
  <c r="AE23" i="14"/>
  <c r="W23" i="14"/>
  <c r="O23" i="14"/>
  <c r="G23" i="14"/>
  <c r="AG24" i="14"/>
  <c r="AC24" i="14"/>
  <c r="AA24" i="14"/>
  <c r="AG23" i="14"/>
  <c r="AD23" i="14"/>
  <c r="Z23" i="14"/>
  <c r="V23" i="14"/>
  <c r="R23" i="14"/>
  <c r="N23" i="14"/>
  <c r="J23" i="14"/>
  <c r="F23" i="14"/>
  <c r="AH24" i="14"/>
  <c r="AD24" i="14"/>
  <c r="AB24" i="14"/>
  <c r="Y24" i="14"/>
  <c r="U24" i="14"/>
  <c r="Q24" i="14"/>
  <c r="M24" i="14"/>
  <c r="I24" i="14"/>
  <c r="E24" i="14"/>
  <c r="G19" i="17"/>
  <c r="AI11" i="17"/>
  <c r="AI9" i="17"/>
  <c r="AI8" i="17"/>
  <c r="AI7" i="17"/>
  <c r="W19" i="17"/>
  <c r="AI6" i="17"/>
  <c r="AI5" i="17"/>
  <c r="AI3" i="17"/>
  <c r="AI4" i="17"/>
  <c r="O19" i="17"/>
  <c r="AE19" i="17"/>
  <c r="Q14" i="17"/>
  <c r="K14" i="17"/>
  <c r="AH14" i="17"/>
  <c r="AG14" i="17"/>
  <c r="C18" i="19"/>
  <c r="AA19" i="19"/>
  <c r="AB19" i="19"/>
  <c r="K14" i="19"/>
  <c r="S14" i="19"/>
  <c r="AA14" i="19"/>
  <c r="S18" i="19"/>
  <c r="K19" i="19"/>
  <c r="D14" i="19"/>
  <c r="L14" i="19"/>
  <c r="T14" i="19"/>
  <c r="AB14" i="19"/>
  <c r="D18" i="19"/>
  <c r="L18" i="19"/>
  <c r="T18" i="19"/>
  <c r="E14" i="19"/>
  <c r="M14" i="19"/>
  <c r="U14" i="19"/>
  <c r="AC14" i="19"/>
  <c r="E18" i="19"/>
  <c r="M18" i="19"/>
  <c r="U18" i="19"/>
  <c r="AC18" i="19"/>
  <c r="AD19" i="19"/>
  <c r="AE18" i="19"/>
  <c r="O19" i="19"/>
  <c r="AE19" i="19"/>
  <c r="F14" i="19"/>
  <c r="V14" i="19"/>
  <c r="N18" i="19"/>
  <c r="AD18" i="19"/>
  <c r="V19" i="19"/>
  <c r="G14" i="19"/>
  <c r="O14" i="19"/>
  <c r="W14" i="19"/>
  <c r="G18" i="19"/>
  <c r="W18" i="19"/>
  <c r="H14" i="19"/>
  <c r="P14" i="19"/>
  <c r="X14" i="19"/>
  <c r="AF14" i="19"/>
  <c r="H18" i="19"/>
  <c r="P18" i="19"/>
  <c r="X18" i="19"/>
  <c r="AF18" i="19"/>
  <c r="C14" i="19"/>
  <c r="N14" i="19"/>
  <c r="F18" i="19"/>
  <c r="Q14" i="19"/>
  <c r="AG14" i="19"/>
  <c r="Q18" i="19"/>
  <c r="AG19" i="19"/>
  <c r="I14" i="19"/>
  <c r="Y14" i="19"/>
  <c r="I18" i="19"/>
  <c r="Y18" i="19"/>
  <c r="J14" i="19"/>
  <c r="R14" i="19"/>
  <c r="Z14" i="19"/>
  <c r="AH14" i="19"/>
  <c r="J18" i="19"/>
  <c r="R18" i="19"/>
  <c r="Z18" i="19"/>
  <c r="AH18" i="19"/>
  <c r="S24" i="14"/>
  <c r="K24" i="14"/>
  <c r="AA23" i="14"/>
  <c r="S23" i="14"/>
  <c r="K23" i="14"/>
  <c r="Z24" i="14"/>
  <c r="R24" i="14"/>
  <c r="J24" i="14"/>
  <c r="Y23" i="14"/>
  <c r="Q23" i="14"/>
  <c r="I23" i="14"/>
  <c r="AF24" i="14"/>
  <c r="X24" i="14"/>
  <c r="P24" i="14"/>
  <c r="H24" i="14"/>
  <c r="AF23" i="14"/>
  <c r="X23" i="14"/>
  <c r="P23" i="14"/>
  <c r="H23" i="14"/>
  <c r="AE24" i="14"/>
  <c r="W24" i="14"/>
  <c r="O24" i="14"/>
  <c r="G24" i="14"/>
  <c r="AC23" i="14"/>
  <c r="U23" i="14"/>
  <c r="M23" i="14"/>
  <c r="E23" i="14"/>
  <c r="C23" i="14"/>
  <c r="C24" i="14"/>
  <c r="X14" i="17"/>
  <c r="S14" i="17"/>
  <c r="P14" i="17"/>
  <c r="I14" i="17"/>
  <c r="AA14" i="17"/>
  <c r="H14" i="17"/>
  <c r="V19" i="17"/>
  <c r="F19" i="17"/>
  <c r="Y14" i="17"/>
  <c r="AF14" i="17"/>
  <c r="C14" i="17"/>
  <c r="Z14" i="17"/>
  <c r="R14" i="17"/>
  <c r="AD14" i="17"/>
  <c r="N14" i="17"/>
  <c r="AC14" i="17"/>
  <c r="U14" i="17"/>
  <c r="M14" i="17"/>
  <c r="E14" i="17"/>
  <c r="AB14" i="17"/>
  <c r="T14" i="17"/>
  <c r="L14" i="17"/>
  <c r="D14" i="17"/>
  <c r="AH19" i="17"/>
  <c r="C18" i="17"/>
  <c r="K18" i="17"/>
  <c r="S18" i="17"/>
  <c r="AA18" i="17"/>
  <c r="J19" i="17"/>
  <c r="Z18" i="17"/>
  <c r="L18" i="17"/>
  <c r="T19" i="17"/>
  <c r="E18" i="17"/>
  <c r="U18" i="17"/>
  <c r="AC19" i="17"/>
  <c r="F18" i="17"/>
  <c r="N18" i="17"/>
  <c r="V18" i="17"/>
  <c r="AD18" i="17"/>
  <c r="J18" i="17"/>
  <c r="R19" i="17"/>
  <c r="M18" i="17"/>
  <c r="G18" i="17"/>
  <c r="O18" i="17"/>
  <c r="W18" i="17"/>
  <c r="AE18" i="17"/>
  <c r="D18" i="17"/>
  <c r="H18" i="17"/>
  <c r="P18" i="17"/>
  <c r="X18" i="17"/>
  <c r="AF18" i="17"/>
  <c r="AB18" i="17"/>
  <c r="I18" i="17"/>
  <c r="Q18" i="17"/>
  <c r="Y18" i="17"/>
  <c r="AG18" i="17"/>
  <c r="K6" i="10" l="1"/>
  <c r="O16" i="10"/>
  <c r="N16" i="10"/>
  <c r="K16" i="10"/>
  <c r="O15" i="10"/>
  <c r="N15" i="10"/>
  <c r="L15" i="10"/>
  <c r="K15" i="10"/>
  <c r="O14" i="10"/>
  <c r="N14" i="10"/>
  <c r="L14" i="10"/>
  <c r="K14" i="10"/>
  <c r="O13" i="10"/>
  <c r="N13" i="10"/>
  <c r="L13" i="10"/>
  <c r="K13" i="10"/>
  <c r="O12" i="10"/>
  <c r="N12" i="10"/>
  <c r="L12" i="10"/>
  <c r="K12" i="10"/>
  <c r="O11" i="10"/>
  <c r="N11" i="10"/>
  <c r="L11" i="10"/>
  <c r="K11" i="10"/>
  <c r="O10" i="10"/>
  <c r="N10" i="10"/>
  <c r="L10" i="10"/>
  <c r="K10" i="10"/>
  <c r="O9" i="10"/>
  <c r="N9" i="10"/>
  <c r="L9" i="10"/>
  <c r="K9" i="10"/>
  <c r="O8" i="10"/>
  <c r="N8" i="10"/>
  <c r="L8" i="10"/>
  <c r="K8" i="10"/>
  <c r="O7" i="10"/>
  <c r="N7" i="10"/>
  <c r="L7" i="10"/>
  <c r="K7" i="10"/>
  <c r="O6" i="10"/>
  <c r="N6" i="10"/>
  <c r="L6" i="10"/>
  <c r="H7" i="1" l="1"/>
  <c r="G7" i="1"/>
  <c r="F7" i="1"/>
  <c r="E7" i="1"/>
  <c r="D7" i="1"/>
  <c r="C7" i="1"/>
  <c r="B7" i="1"/>
  <c r="H6" i="1"/>
  <c r="G6" i="1"/>
  <c r="F6" i="1"/>
  <c r="E6" i="1"/>
  <c r="D6" i="1"/>
  <c r="C6" i="1"/>
  <c r="B6" i="1"/>
  <c r="H5" i="1"/>
  <c r="G5" i="1"/>
  <c r="F5" i="1"/>
  <c r="E5" i="1"/>
  <c r="D5" i="1"/>
  <c r="C5" i="1"/>
  <c r="H4" i="1"/>
  <c r="C11" i="1" l="1"/>
  <c r="C12" i="1" s="1"/>
  <c r="E11" i="1"/>
  <c r="E12" i="1" s="1"/>
  <c r="G11" i="1"/>
  <c r="G12" i="1" s="1"/>
  <c r="B11" i="1"/>
  <c r="B12" i="1" s="1"/>
  <c r="D11" i="1"/>
  <c r="D12" i="1" s="1"/>
  <c r="F11" i="1"/>
  <c r="F12" i="1" s="1"/>
  <c r="H11" i="1"/>
  <c r="H12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tc={8A0B75A2-4719-401B-90BC-4C74763D2DC8}</author>
  </authors>
  <commentList>
    <comment ref="AH7" authorId="0" shapeId="0" xr:uid="{00000000-0006-0000-0300-000001000000}">
      <text>
        <r>
          <rPr>
            <sz val="11"/>
            <color theme="1"/>
            <rFont val="Calibri"/>
            <family val="2"/>
            <charset val="238"/>
            <scheme val="minor"/>
          </rPr>
          <t>[Komentarz podzielony na wątki]
Używana wersja programu Excel umożliwia odczytanie tego komentarza podzielonego na wątki, jednak wszelkie wprowadzone w nim zmiany zostaną usunięte po otwarciu pliku w nowszej wersji programu Excel. Dowiedz się więcej: https://go.microsoft.com/fwlink/?linkid=870924
Komentarz:
    120 tys. zdjeto są to koszy które wykazuje nfz jako obsługa FS</t>
        </r>
      </text>
    </comment>
  </commentList>
</comments>
</file>

<file path=xl/sharedStrings.xml><?xml version="1.0" encoding="utf-8"?>
<sst xmlns="http://schemas.openxmlformats.org/spreadsheetml/2006/main" count="465" uniqueCount="200">
  <si>
    <t>Wyszczególnienie 
kategorie wg ustawy</t>
  </si>
  <si>
    <t>Wykonanie</t>
  </si>
  <si>
    <t>Wydatki budżetowe w części budżetu państwa, której dysponentem jest minister właściwy do spraw zdrowia</t>
  </si>
  <si>
    <t>Wydatki budżetowe w dziale „ochrona zdrowia” w innych częściach budżetu państwa</t>
  </si>
  <si>
    <t>Koszty Funduszu ujęte w planie finansowym Funduszu z wyłączeniem środków z budżetu państwa</t>
  </si>
  <si>
    <t>Koszty związane z realizacją staży podyplomowych lekarzy i lekarzy dentystów oraz specjalizacji lekarzy, lekarzy dentystów, pielęgniarek i położnych</t>
  </si>
  <si>
    <t>Odpis dla Agencji Oceny Technologii Medycznych i Taryfikacji, o którym mowa w art. 31t ust. 5-9 ustawy ujęty w planie finansowym Funduszu</t>
  </si>
  <si>
    <t>Koszty ujęte w planie finansowym Funduszu Rozwiązywania Problemów Hazardowych</t>
  </si>
  <si>
    <t>PKB</t>
  </si>
  <si>
    <t>Wydatki budżetu środków europejskich</t>
  </si>
  <si>
    <t>Plan*</t>
  </si>
  <si>
    <t>Prognozy MF</t>
  </si>
  <si>
    <t>RAZEM</t>
  </si>
  <si>
    <t>Nakłady do % PKB z przed dwóch lat</t>
  </si>
  <si>
    <t>Wydatki budżetowe w rezerwach celowych ujetych w działach innych niż ochrona zdrowia*</t>
  </si>
  <si>
    <t>* - rezerwy celowe ujęte w dziale innym niż ochrona zdrowia zgodnie z ustawą nie wliczają się do nakładów, natomiast po ich uruchomieniu środki te zwiększą dział 851 - Ochrona zdrowia</t>
  </si>
  <si>
    <t>Nakłady minimalne według ustawy</t>
  </si>
  <si>
    <t>2017</t>
  </si>
  <si>
    <t>Plan</t>
  </si>
  <si>
    <t>L.p.</t>
  </si>
  <si>
    <t>I</t>
  </si>
  <si>
    <t>II</t>
  </si>
  <si>
    <t>Ia</t>
  </si>
  <si>
    <t>III</t>
  </si>
  <si>
    <t>IV</t>
  </si>
  <si>
    <t>V</t>
  </si>
  <si>
    <t>VI</t>
  </si>
  <si>
    <t>VII</t>
  </si>
  <si>
    <t>Wydatki budżetowe w rezerwach celowych ujetych w działach innych niż ochrona zdrowia</t>
  </si>
  <si>
    <t>Razem nakłady bez rezerw w innych działach</t>
  </si>
  <si>
    <t>% PKB wynikający z ustawy</t>
  </si>
  <si>
    <t>RAZEM (z uwzględnieniem rezerw)</t>
  </si>
  <si>
    <t>Wysokość PKB z przed dwóch lat wg obwieszczenia</t>
  </si>
  <si>
    <t>Nakłady do % PKB z obwieszczenia</t>
  </si>
  <si>
    <t>Nakłady bez rezerw do % PKB z obwieszczenia</t>
  </si>
  <si>
    <t>Plan po zmianach</t>
  </si>
  <si>
    <t>VIII</t>
  </si>
  <si>
    <t>IX</t>
  </si>
  <si>
    <t>Koszty realizacji programów rządowych, o których mowa w art. 7 ust. 1 ustawy z dnia 23 października 2018 r. o Solidarnościowym Funduszu Wsparcia Osób Niepełnosprawnych w zakresie wsparcia zdrowotnego osób niepełnosprawnych</t>
  </si>
  <si>
    <t>Rok</t>
  </si>
  <si>
    <t>Plan wg ustawy</t>
  </si>
  <si>
    <t>Kwota w tys. zł</t>
  </si>
  <si>
    <t>% PKB</t>
  </si>
  <si>
    <t> 5,18%</t>
  </si>
  <si>
    <t>plan po zmianach kwiecień 2021 r.</t>
  </si>
  <si>
    <t>Odpis dla Agencji Badań Medycznych, o którym mowa w art. 97 ust. 3e, ujęty w planie finansowym Funduszu</t>
  </si>
  <si>
    <t>Koszty Narodowego Funduszu Zdrowia ujęte w planie finansowym Funduszu z wyłączeniem środków z budżetu państwa</t>
  </si>
  <si>
    <t>mld zł</t>
  </si>
  <si>
    <t xml:space="preserve">wzrost wartość bezwzględna </t>
  </si>
  <si>
    <t>wzrost rok do roku %</t>
  </si>
  <si>
    <t>Kwota</t>
  </si>
  <si>
    <t> 5,27%</t>
  </si>
  <si>
    <t>UB</t>
  </si>
  <si>
    <t>PKB N-2</t>
  </si>
  <si>
    <t>PKB-N-0</t>
  </si>
  <si>
    <t>% PKB N-2</t>
  </si>
  <si>
    <t>% PKB N-0</t>
  </si>
  <si>
    <t>wykonaie</t>
  </si>
  <si>
    <t>Minimalna kwota nakładów wynikająca z art. 131 c ustawy</t>
  </si>
  <si>
    <t>PKB N-2 
do wyliczenia zgodnie z ustawą</t>
  </si>
  <si>
    <t xml:space="preserve">PKB N-0 
z roku biężącego </t>
  </si>
  <si>
    <t>Razem nakłady na ochronę zdrowia bez rezerw w innych działach</t>
  </si>
  <si>
    <t xml:space="preserve">Ustawa budżetowa </t>
  </si>
  <si>
    <t>Słowniczek:</t>
  </si>
  <si>
    <r>
      <t xml:space="preserve">Udział wydatków w nakładach na ochronę zdrowia 
wg kategorii wynikających z </t>
    </r>
    <r>
      <rPr>
        <i/>
        <sz val="10"/>
        <rFont val="Calibri"/>
        <family val="2"/>
        <charset val="238"/>
        <scheme val="minor"/>
      </rPr>
      <t>ustawy</t>
    </r>
  </si>
  <si>
    <t>Ustawa budżetowa 2020</t>
  </si>
  <si>
    <t>Wykonanie 2020</t>
  </si>
  <si>
    <t>w %</t>
  </si>
  <si>
    <t>Ogółem</t>
  </si>
  <si>
    <t>w mln zł</t>
  </si>
  <si>
    <t>w % PKB</t>
  </si>
  <si>
    <t>Wydatki publiczne</t>
  </si>
  <si>
    <t>HF.1</t>
  </si>
  <si>
    <t>HF.1.1</t>
  </si>
  <si>
    <t>HF.2</t>
  </si>
  <si>
    <t>HF.2.1</t>
  </si>
  <si>
    <t>HF.2.2</t>
  </si>
  <si>
    <t>HF.2.3</t>
  </si>
  <si>
    <t>HF.3</t>
  </si>
  <si>
    <t>HF.4</t>
  </si>
  <si>
    <t>-</t>
  </si>
  <si>
    <t>HC.1</t>
  </si>
  <si>
    <t>HC.2</t>
  </si>
  <si>
    <t>HC.3</t>
  </si>
  <si>
    <t>Pomocnicze usługi opieki zdrowotnej</t>
  </si>
  <si>
    <t>HC.4</t>
  </si>
  <si>
    <t>HC.5</t>
  </si>
  <si>
    <t>HC.5.1</t>
  </si>
  <si>
    <t>HC.5.2</t>
  </si>
  <si>
    <t xml:space="preserve">Profilaktyka i zdrowie publiczne  </t>
  </si>
  <si>
    <t>HC.6</t>
  </si>
  <si>
    <t>HC.7</t>
  </si>
  <si>
    <t>HC.0</t>
  </si>
  <si>
    <t xml:space="preserve">Usługi lecznicze </t>
  </si>
  <si>
    <t>Usługi rehabilitacyjne</t>
  </si>
  <si>
    <t>Długoterminowa opieka (zdrowotna)</t>
  </si>
  <si>
    <t xml:space="preserve">Artykuły medyczne
</t>
  </si>
  <si>
    <t xml:space="preserve">Sprzęt terapeutyczny i dobra trwałego użytku </t>
  </si>
  <si>
    <t xml:space="preserve">w mln zł </t>
  </si>
  <si>
    <t>HP.1</t>
  </si>
  <si>
    <t>HP.2</t>
  </si>
  <si>
    <t>HP.3</t>
  </si>
  <si>
    <t>HP.4</t>
  </si>
  <si>
    <t>HP.5</t>
  </si>
  <si>
    <t>HP.6</t>
  </si>
  <si>
    <t>HP.7</t>
  </si>
  <si>
    <t>HP.8</t>
  </si>
  <si>
    <t>HP.9</t>
  </si>
  <si>
    <t>FS.1</t>
  </si>
  <si>
    <t>FS.2</t>
  </si>
  <si>
    <t>FS.3</t>
  </si>
  <si>
    <t>FS.4</t>
  </si>
  <si>
    <t>FS.5</t>
  </si>
  <si>
    <t>FS.6</t>
  </si>
  <si>
    <t>FS.7</t>
  </si>
  <si>
    <t>Składki na ubezpieczenia społeczne</t>
  </si>
  <si>
    <t xml:space="preserve">Dobrowolne przedpłaty </t>
  </si>
  <si>
    <t>Inne przychody krajowe n.e.c</t>
  </si>
  <si>
    <t>HF.1.2</t>
  </si>
  <si>
    <t>Wydatki publiczne (HF.1)</t>
  </si>
  <si>
    <t>Wydatki gospodarstw domowych (HF.3)</t>
  </si>
  <si>
    <t>Schematy finansowania przez zagraniczne towarzystwa ubezpieczeniowe</t>
  </si>
  <si>
    <t>.</t>
  </si>
  <si>
    <t>1 646 724</t>
  </si>
  <si>
    <t>1 711 244</t>
  </si>
  <si>
    <t>1 801 112</t>
  </si>
  <si>
    <t>1 863 487</t>
  </si>
  <si>
    <t>1 989 835</t>
  </si>
  <si>
    <t>2 121 555</t>
  </si>
  <si>
    <t>2 293 199</t>
  </si>
  <si>
    <t>Wydatki bieżące na ochronę zdrowia</t>
  </si>
  <si>
    <t>wykonanie</t>
  </si>
  <si>
    <t>Spis tablic</t>
  </si>
  <si>
    <t>Produkt krajowy brutto       w mln zł</t>
  </si>
  <si>
    <r>
      <t>Wydatki prywatne</t>
    </r>
    <r>
      <rPr>
        <vertAlign val="superscript"/>
        <sz val="9.5"/>
        <color theme="1"/>
        <rFont val="Fira Sans"/>
        <family val="2"/>
        <charset val="238"/>
      </rPr>
      <t xml:space="preserve">a </t>
    </r>
    <r>
      <rPr>
        <sz val="9.5"/>
        <color theme="1"/>
        <rFont val="Fira Sans"/>
        <family val="2"/>
        <charset val="238"/>
      </rPr>
      <t>(HF.2)</t>
    </r>
  </si>
  <si>
    <r>
      <rPr>
        <vertAlign val="superscript"/>
        <sz val="9.5"/>
        <rFont val="Fira Sans"/>
        <family val="2"/>
        <charset val="238"/>
      </rPr>
      <t>b</t>
    </r>
    <r>
      <rPr>
        <sz val="9.5"/>
        <rFont val="Fira Sans"/>
        <family val="2"/>
        <charset val="238"/>
      </rPr>
      <t xml:space="preserve"> Dane wstępne.</t>
    </r>
  </si>
  <si>
    <t xml:space="preserve">Ogółem
</t>
  </si>
  <si>
    <t xml:space="preserve">Szpitale  </t>
  </si>
  <si>
    <t xml:space="preserve">Stacjonarne zakłady opieki  długoterminowej 
</t>
  </si>
  <si>
    <t xml:space="preserve">Świadczeniodawcy pomocniczych usług w ochronie zdrowia
</t>
  </si>
  <si>
    <t xml:space="preserve"> Świadczeniodawcy profilaktycznych usług zdrowotnych </t>
  </si>
  <si>
    <t xml:space="preserve">Podmioty koordynujące administrację i finansowanie ochrony zdrowia
</t>
  </si>
  <si>
    <t xml:space="preserve">Zagranica </t>
  </si>
  <si>
    <r>
      <t xml:space="preserve"> plan</t>
    </r>
    <r>
      <rPr>
        <vertAlign val="superscript"/>
        <sz val="9.5"/>
        <rFont val="Fira Sans"/>
        <family val="2"/>
        <charset val="238"/>
      </rPr>
      <t>b</t>
    </r>
  </si>
  <si>
    <r>
      <t>w % PKB roku N-2</t>
    </r>
    <r>
      <rPr>
        <vertAlign val="superscript"/>
        <sz val="9.5"/>
        <rFont val="Fira Sans"/>
        <family val="2"/>
        <charset val="238"/>
      </rPr>
      <t>c</t>
    </r>
  </si>
  <si>
    <t>Schematy obowiązkowego ubezpieczenia zdrowotnego opartego na składkach</t>
  </si>
  <si>
    <t>Schematy finansowania instytucji niekomercyjnych</t>
  </si>
  <si>
    <t>Wydatki bezpośrednie gospodarstw domowych</t>
  </si>
  <si>
    <t>w tys. zł</t>
  </si>
  <si>
    <r>
      <rPr>
        <vertAlign val="superscript"/>
        <sz val="9.5"/>
        <rFont val="Fira Sans"/>
        <family val="2"/>
        <charset val="238"/>
      </rPr>
      <t>b</t>
    </r>
    <r>
      <rPr>
        <sz val="9.5"/>
        <rFont val="Fira Sans"/>
        <family val="2"/>
        <charset val="238"/>
      </rPr>
      <t xml:space="preserve"> Zgodnie z ustawą budżetową.</t>
    </r>
  </si>
  <si>
    <r>
      <rPr>
        <vertAlign val="superscript"/>
        <sz val="9.5"/>
        <rFont val="Fira Sans"/>
        <family val="2"/>
        <charset val="238"/>
      </rPr>
      <t xml:space="preserve">a  </t>
    </r>
    <r>
      <rPr>
        <sz val="9.5"/>
        <rFont val="Fira Sans"/>
        <family val="2"/>
        <charset val="238"/>
      </rPr>
      <t>Bez wydatków bezpośrednich z gospodarstw domowych, które według metodologii SHA 2011 ujęte są w odrębnej kategorii HF.3.</t>
    </r>
  </si>
  <si>
    <r>
      <rPr>
        <vertAlign val="superscript"/>
        <sz val="9.5"/>
        <color theme="1"/>
        <rFont val="Fira Sans"/>
        <family val="2"/>
        <charset val="238"/>
      </rPr>
      <t>a</t>
    </r>
    <r>
      <rPr>
        <sz val="9.5"/>
        <color theme="1"/>
        <rFont val="Fira Sans"/>
        <family val="2"/>
        <charset val="238"/>
      </rPr>
      <t xml:space="preserve">  Bez wydatków bezpośrednich z gospodarstw domowych, które według metodologii SHA 2011 ujęte są w odrębnej kategorii HF.3.</t>
    </r>
  </si>
  <si>
    <t>Tabl. 6. Nakłady na ochronę zdrowia (zgodnie z metodologią "ustawową")</t>
  </si>
  <si>
    <t>Schematy sektora instytucji rządowych           i samorządowych</t>
  </si>
  <si>
    <r>
      <t>Wydatki prywatne</t>
    </r>
    <r>
      <rPr>
        <vertAlign val="superscript"/>
        <sz val="9.5"/>
        <rFont val="Fira Sans"/>
        <family val="2"/>
        <charset val="238"/>
      </rPr>
      <t>a</t>
    </r>
  </si>
  <si>
    <t xml:space="preserve">Leki                i materiały nietrwałego użytku   </t>
  </si>
  <si>
    <t xml:space="preserve">Świadczeniodawcy ambulatoryjnej opieki zdrowotnej
</t>
  </si>
  <si>
    <t xml:space="preserve">Sprzedawcy detaliczni           i inni dostawcy dóbr medycznych
</t>
  </si>
  <si>
    <t xml:space="preserve">Pozostałe jednostki             w ramach sektorów gospodarki  </t>
  </si>
  <si>
    <t xml:space="preserve">Transfery            z krajowych przychodów instytucji rządowych 
i samorządowych </t>
  </si>
  <si>
    <t xml:space="preserve">Transfery            z zagranicznych źródeł dystrybuowane przez rząd </t>
  </si>
  <si>
    <t xml:space="preserve">Obowiązkowe przedpłaty (inne niż wykazane       w FS.3) </t>
  </si>
  <si>
    <r>
      <rPr>
        <vertAlign val="superscript"/>
        <sz val="9.5"/>
        <rFont val="Fira Sans"/>
        <family val="2"/>
        <charset val="238"/>
      </rPr>
      <t>a</t>
    </r>
    <r>
      <rPr>
        <sz val="9.5"/>
        <rFont val="Fira Sans"/>
        <family val="2"/>
        <charset val="238"/>
      </rPr>
      <t xml:space="preserve"> Zgodnie z art. 131c ust. 3 ustawy o świadczeniach opieki zdrowotnej finansowanych ze środków publicznych.</t>
    </r>
  </si>
  <si>
    <r>
      <rPr>
        <vertAlign val="superscript"/>
        <sz val="9.5"/>
        <rFont val="Fira Sans"/>
        <family val="2"/>
        <charset val="238"/>
      </rPr>
      <t>c</t>
    </r>
    <r>
      <rPr>
        <sz val="9.5"/>
        <rFont val="Fira Sans"/>
        <family val="2"/>
        <charset val="238"/>
      </rPr>
      <t xml:space="preserve"> Zgodnie z art. 131c ust. 2 ustawy o świadczeniach opieki zdrowotnej finansowanych ze środków publicznych.</t>
    </r>
  </si>
  <si>
    <r>
      <t>w % PKB roku N</t>
    </r>
    <r>
      <rPr>
        <vertAlign val="superscript"/>
        <sz val="9.5"/>
        <rFont val="Fira Sans"/>
        <family val="2"/>
        <charset val="238"/>
      </rPr>
      <t>d</t>
    </r>
  </si>
  <si>
    <t>Literą N oznaczono rok, którego dotyczą dane o nakładach na zdrowie (plan i wykonanie).</t>
  </si>
  <si>
    <t>Tabl. 4. Wydatki bieżące na ochronę zdrowia według dostawców dóbr i usług  (na podstawie Narodowego Rachunku Zdrowia)</t>
  </si>
  <si>
    <t>Tabl. 3. Wydatki bieżące na ochronę zdrowia według funkcji  (na podstawie Narodowego Rachunku Zdrowia)</t>
  </si>
  <si>
    <t>Tabl. 2. Wydatki bieżące na ochronę zdrowia według schematów finansowania (na podstawie Narodowego Rachunku Zdrowia)</t>
  </si>
  <si>
    <t>Tabl. 1. Wydatki bieżące na ochronę zdrowia (według Narodowego Rachunku Zdrowia)</t>
  </si>
  <si>
    <t>Razem nakłady na ochronę zdrowia bez rezerw        w innych działach</t>
  </si>
  <si>
    <r>
      <t>2020</t>
    </r>
    <r>
      <rPr>
        <vertAlign val="superscript"/>
        <sz val="9.5"/>
        <color theme="1"/>
        <rFont val="Fira Sans"/>
        <family val="2"/>
        <charset val="238"/>
      </rPr>
      <t>a</t>
    </r>
  </si>
  <si>
    <t xml:space="preserve">Uwaga: Ostatnie dostępne dane w układzie według funkcji (HC) są to dane wstępne za rok 2020 r. </t>
  </si>
  <si>
    <t xml:space="preserve">Uwaga: Ostatnie dostępne dane w układzie według przychodów schematów finansowania (FS) są to dane wstępne za rok 2020 r. </t>
  </si>
  <si>
    <t xml:space="preserve">Uwaga: Ostatnie dostępne dane w układzie według dostawców dóbr i usług ochrony zdrowia (HP) są to dane wstępne za rok 2020 r. </t>
  </si>
  <si>
    <r>
      <t>Tablica 6. Nakłady na ochronę zdrowia (zgodnie z metodologią "ustawową")</t>
    </r>
    <r>
      <rPr>
        <b/>
        <vertAlign val="superscript"/>
        <sz val="11"/>
        <color theme="1"/>
        <rFont val="Calibri"/>
        <family val="2"/>
        <charset val="238"/>
        <scheme val="minor"/>
      </rPr>
      <t>a</t>
    </r>
  </si>
  <si>
    <t>Tablica 5. Wydatki bieżące na ochronę zdrowia według przychodów schematów finansowania (na podstawie Narodowego Rachunku Zdrowia)</t>
  </si>
  <si>
    <t>Tablica 4.  Wydatki bieżące na ochronę zdrowia według dostawców dóbr i usług  (na podstawie Narodowego Rachunku Zdrowia)</t>
  </si>
  <si>
    <t>Tablica 3.  Wydatki bieżące na ochronę zdrowia według funkcji  (na podstawie Narodowego Rachunku Zdrowia)</t>
  </si>
  <si>
    <t>Tablica 2.  Wydatki bieżące na ochronę zdrowia według schematów finansowania (na podstawie Narodowego Rachunku Zdrowia)</t>
  </si>
  <si>
    <t>Tablica 1.  Wydatki bieżące na ochronę zdrowia (według Narodowego Rachunku Zdrowia)</t>
  </si>
  <si>
    <t>Tabl. 5. Wydatki bieżące na ochronę zdrowia według przychodów schematów finansowania (na podstawie Narodowego Rachunku Zdrowia)</t>
  </si>
  <si>
    <t>Schematy finansowania przez prywatne przedsiębiorstwa</t>
  </si>
  <si>
    <t>Schematy dobrowolnych ubezpieczeń zdrowotnych</t>
  </si>
  <si>
    <t>Zarządzanie i administracja finansowania służby zdrowia</t>
  </si>
  <si>
    <t>Pozostałe usługi opieki zdrowotnej, gdzie indziej nie sklasyfikowane</t>
  </si>
  <si>
    <r>
      <rPr>
        <vertAlign val="superscript"/>
        <sz val="9.5"/>
        <rFont val="Fira Sans"/>
        <family val="2"/>
        <charset val="238"/>
      </rPr>
      <t>d</t>
    </r>
    <r>
      <rPr>
        <sz val="9.5"/>
        <rFont val="Fira Sans"/>
        <family val="2"/>
        <charset val="238"/>
      </rPr>
      <t xml:space="preserve"> W odniesieniu do aktualnych wartości PKB. Źródło: dane o PKB dostępne na stronie: https://stat.gov.pl/wskazniki-makroekonomiczne/ - aktualizacja 27.04.2022 r.</t>
    </r>
  </si>
  <si>
    <r>
      <t>2015</t>
    </r>
    <r>
      <rPr>
        <vertAlign val="superscript"/>
        <sz val="9.5"/>
        <color theme="1"/>
        <rFont val="Fira Sans"/>
        <family val="2"/>
        <charset val="238"/>
      </rPr>
      <t>b</t>
    </r>
  </si>
  <si>
    <r>
      <rPr>
        <vertAlign val="superscript"/>
        <sz val="9.5"/>
        <color theme="1"/>
        <rFont val="Fira Sans"/>
        <family val="2"/>
        <charset val="238"/>
      </rPr>
      <t>d</t>
    </r>
    <r>
      <rPr>
        <sz val="9.5"/>
        <color theme="1"/>
        <rFont val="Fira Sans"/>
        <family val="2"/>
        <charset val="238"/>
      </rPr>
      <t xml:space="preserve"> Wstępne szacunki.</t>
    </r>
  </si>
  <si>
    <r>
      <rPr>
        <vertAlign val="superscript"/>
        <sz val="9.5"/>
        <rFont val="Fira Sans"/>
        <family val="2"/>
        <charset val="238"/>
      </rPr>
      <t>c</t>
    </r>
    <r>
      <rPr>
        <sz val="9.5"/>
        <rFont val="Fira Sans"/>
        <family val="2"/>
        <charset val="238"/>
      </rPr>
      <t xml:space="preserve"> Dane wstępne NRZ.</t>
    </r>
  </si>
  <si>
    <t xml:space="preserve"> </t>
  </si>
  <si>
    <r>
      <t>2016</t>
    </r>
    <r>
      <rPr>
        <vertAlign val="superscript"/>
        <sz val="9.5"/>
        <rFont val="Fira Sans"/>
        <family val="2"/>
        <charset val="238"/>
      </rPr>
      <t>b</t>
    </r>
  </si>
  <si>
    <r>
      <t>2020</t>
    </r>
    <r>
      <rPr>
        <vertAlign val="superscript"/>
        <sz val="9.5"/>
        <rFont val="Fira Sans"/>
        <family val="2"/>
        <charset val="238"/>
      </rPr>
      <t>c</t>
    </r>
  </si>
  <si>
    <r>
      <t>2021</t>
    </r>
    <r>
      <rPr>
        <vertAlign val="superscript"/>
        <sz val="9.5"/>
        <color theme="1"/>
        <rFont val="Fira Sans"/>
        <family val="2"/>
        <charset val="238"/>
      </rPr>
      <t>d</t>
    </r>
  </si>
  <si>
    <r>
      <t>2015</t>
    </r>
    <r>
      <rPr>
        <vertAlign val="superscript"/>
        <sz val="9.5"/>
        <color theme="1"/>
        <rFont val="Fira Sans"/>
        <family val="2"/>
        <charset val="238"/>
      </rPr>
      <t>a</t>
    </r>
  </si>
  <si>
    <r>
      <t>2016</t>
    </r>
    <r>
      <rPr>
        <vertAlign val="superscript"/>
        <sz val="9.5"/>
        <rFont val="Fira Sans"/>
        <family val="2"/>
        <charset val="238"/>
      </rPr>
      <t>a</t>
    </r>
  </si>
  <si>
    <r>
      <t>2020</t>
    </r>
    <r>
      <rPr>
        <vertAlign val="superscript"/>
        <sz val="9.5"/>
        <color theme="1"/>
        <rFont val="Fira Sans"/>
        <family val="2"/>
        <charset val="238"/>
      </rPr>
      <t>b</t>
    </r>
  </si>
  <si>
    <t>Bezpośrednie transfery z zagranicy</t>
  </si>
  <si>
    <r>
      <rPr>
        <vertAlign val="superscript"/>
        <sz val="9.5"/>
        <rFont val="Fira Sans"/>
        <family val="2"/>
        <charset val="238"/>
      </rPr>
      <t>b</t>
    </r>
    <r>
      <rPr>
        <sz val="9.5"/>
        <rFont val="Fira Sans"/>
        <family val="2"/>
        <charset val="238"/>
      </rPr>
      <t xml:space="preserve"> Dane zaktualizowane, zgodne z bazą OECD http: stats.oecd.org na dzień 14.07.2022 r.</t>
    </r>
  </si>
  <si>
    <r>
      <rPr>
        <vertAlign val="superscript"/>
        <sz val="9.5"/>
        <rFont val="Fira Sans"/>
        <family val="2"/>
        <charset val="238"/>
      </rPr>
      <t>a</t>
    </r>
    <r>
      <rPr>
        <sz val="9.5"/>
        <rFont val="Fira Sans"/>
        <family val="2"/>
        <charset val="238"/>
      </rPr>
      <t xml:space="preserve"> Dane zaktualizowane, zgodne z bazą OECD http: stats.oecd.org na dzień 14.07.2022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</si>
</sst>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\ _z_ł_-;\-* #,##0.00\ _z_ł_-;_-* &quot;-&quot;??\ _z_ł_-;_-@_-"/>
    <numFmt numFmtId="164" formatCode="_-* #,##0\ _z_ł_-;\-* #,##0\ _z_ł_-;_-* &quot;-&quot;??\ _z_ł_-;_-@_-"/>
    <numFmt numFmtId="165" formatCode="0.0"/>
    <numFmt numFmtId="166" formatCode="0.0%"/>
    <numFmt numFmtId="167" formatCode="#,##0.0"/>
  </numFmts>
  <fonts count="34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2"/>
      <color rgb="FF000000"/>
      <name val="Calibri"/>
      <family val="2"/>
      <charset val="238"/>
    </font>
    <font>
      <sz val="12"/>
      <color theme="1"/>
      <name val="Calibri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sz val="10"/>
      <name val="Arial"/>
      <family val="2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1"/>
      <name val="Times New Roman CE"/>
      <family val="1"/>
      <charset val="238"/>
    </font>
    <font>
      <u/>
      <sz val="10"/>
      <color indexed="12"/>
      <name val="Arial"/>
      <family val="2"/>
    </font>
    <font>
      <sz val="8"/>
      <name val="Arial"/>
      <family val="2"/>
    </font>
    <font>
      <sz val="11"/>
      <name val="Calibri"/>
      <family val="2"/>
      <charset val="238"/>
    </font>
    <font>
      <sz val="9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vertAlign val="superscript"/>
      <sz val="9.5"/>
      <name val="Fira Sans"/>
      <family val="2"/>
      <charset val="238"/>
    </font>
    <font>
      <u/>
      <sz val="9.5"/>
      <color theme="10"/>
      <name val="Fira Sans"/>
      <family val="2"/>
      <charset val="238"/>
    </font>
    <font>
      <b/>
      <sz val="9.5"/>
      <color theme="1"/>
      <name val="Fira Sans"/>
      <family val="2"/>
      <charset val="238"/>
    </font>
    <font>
      <u/>
      <sz val="9.5"/>
      <name val="Fira Sans"/>
      <family val="2"/>
      <charset val="238"/>
    </font>
    <font>
      <b/>
      <vertAlign val="superscript"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36">
    <xf numFmtId="0" fontId="0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7" fillId="0" borderId="0"/>
    <xf numFmtId="0" fontId="18" fillId="0" borderId="0"/>
    <xf numFmtId="0" fontId="10" fillId="0" borderId="0"/>
    <xf numFmtId="0" fontId="19" fillId="0" borderId="0"/>
    <xf numFmtId="0" fontId="6" fillId="0" borderId="0"/>
    <xf numFmtId="0" fontId="19" fillId="0" borderId="0" applyFill="0"/>
    <xf numFmtId="0" fontId="19" fillId="0" borderId="0" applyFill="0"/>
    <xf numFmtId="0" fontId="20" fillId="0" borderId="0"/>
    <xf numFmtId="0" fontId="21" fillId="0" borderId="0" applyNumberFormat="0" applyFill="0" applyBorder="0" applyAlignment="0" applyProtection="0">
      <alignment vertical="top"/>
      <protection locked="0"/>
    </xf>
    <xf numFmtId="0" fontId="19" fillId="0" borderId="0"/>
    <xf numFmtId="9" fontId="18" fillId="0" borderId="0" applyFont="0" applyFill="0" applyBorder="0" applyAlignment="0" applyProtection="0"/>
    <xf numFmtId="0" fontId="17" fillId="0" borderId="0"/>
    <xf numFmtId="0" fontId="17" fillId="0" borderId="0"/>
    <xf numFmtId="0" fontId="22" fillId="0" borderId="0"/>
    <xf numFmtId="0" fontId="17" fillId="0" borderId="0"/>
    <xf numFmtId="0" fontId="19" fillId="0" borderId="0"/>
    <xf numFmtId="0" fontId="6" fillId="0" borderId="0"/>
    <xf numFmtId="0" fontId="6" fillId="0" borderId="0"/>
    <xf numFmtId="0" fontId="18" fillId="0" borderId="0"/>
    <xf numFmtId="0" fontId="18" fillId="0" borderId="0"/>
    <xf numFmtId="0" fontId="23" fillId="0" borderId="0"/>
    <xf numFmtId="0" fontId="6" fillId="0" borderId="0"/>
    <xf numFmtId="0" fontId="6" fillId="0" borderId="0"/>
    <xf numFmtId="0" fontId="18" fillId="0" borderId="0"/>
    <xf numFmtId="0" fontId="6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9" fontId="18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199">
    <xf numFmtId="0" fontId="0" fillId="0" borderId="0" xfId="0"/>
    <xf numFmtId="0" fontId="0" fillId="0" borderId="0" xfId="0" applyAlignment="1">
      <alignment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vertical="center" wrapText="1"/>
    </xf>
    <xf numFmtId="3" fontId="0" fillId="0" borderId="3" xfId="0" applyNumberFormat="1" applyBorder="1" applyAlignment="1">
      <alignment vertical="center" wrapText="1"/>
    </xf>
    <xf numFmtId="3" fontId="0" fillId="0" borderId="4" xfId="0" applyNumberFormat="1" applyBorder="1" applyAlignment="1">
      <alignment vertical="center" wrapText="1"/>
    </xf>
    <xf numFmtId="3" fontId="0" fillId="0" borderId="5" xfId="0" applyNumberFormat="1" applyBorder="1" applyAlignment="1">
      <alignment vertical="center" wrapText="1"/>
    </xf>
    <xf numFmtId="3" fontId="0" fillId="0" borderId="6" xfId="0" applyNumberFormat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3" fontId="0" fillId="0" borderId="9" xfId="0" applyNumberFormat="1" applyBorder="1" applyAlignment="1">
      <alignment vertical="center" wrapText="1"/>
    </xf>
    <xf numFmtId="3" fontId="0" fillId="0" borderId="10" xfId="0" applyNumberFormat="1" applyBorder="1" applyAlignment="1">
      <alignment vertical="center" wrapText="1"/>
    </xf>
    <xf numFmtId="3" fontId="0" fillId="0" borderId="11" xfId="0" applyNumberFormat="1" applyBorder="1" applyAlignment="1">
      <alignment vertical="center" wrapText="1"/>
    </xf>
    <xf numFmtId="3" fontId="0" fillId="0" borderId="12" xfId="0" applyNumberForma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3" fontId="1" fillId="0" borderId="14" xfId="0" applyNumberFormat="1" applyFont="1" applyBorder="1" applyAlignment="1">
      <alignment vertical="center" wrapText="1"/>
    </xf>
    <xf numFmtId="3" fontId="1" fillId="0" borderId="15" xfId="0" applyNumberFormat="1" applyFont="1" applyBorder="1" applyAlignment="1">
      <alignment vertical="center" wrapText="1"/>
    </xf>
    <xf numFmtId="3" fontId="1" fillId="0" borderId="16" xfId="0" applyNumberFormat="1" applyFont="1" applyBorder="1" applyAlignment="1">
      <alignment vertical="center" wrapText="1"/>
    </xf>
    <xf numFmtId="3" fontId="1" fillId="0" borderId="17" xfId="0" applyNumberFormat="1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20" xfId="0" applyFont="1" applyBorder="1" applyAlignment="1">
      <alignment vertical="center" wrapText="1"/>
    </xf>
    <xf numFmtId="10" fontId="1" fillId="0" borderId="21" xfId="0" applyNumberFormat="1" applyFont="1" applyBorder="1" applyAlignment="1">
      <alignment vertical="center" wrapText="1"/>
    </xf>
    <xf numFmtId="10" fontId="1" fillId="0" borderId="22" xfId="0" applyNumberFormat="1" applyFont="1" applyBorder="1" applyAlignment="1">
      <alignment vertical="center" wrapText="1"/>
    </xf>
    <xf numFmtId="0" fontId="0" fillId="0" borderId="10" xfId="0" applyBorder="1" applyAlignment="1">
      <alignment horizontal="center" vertical="center" wrapText="1"/>
    </xf>
    <xf numFmtId="3" fontId="0" fillId="0" borderId="0" xfId="0" applyNumberFormat="1" applyAlignment="1">
      <alignment vertical="center" wrapText="1"/>
    </xf>
    <xf numFmtId="0" fontId="0" fillId="0" borderId="0" xfId="0" applyAlignment="1">
      <alignment horizontal="center" vertical="center" wrapText="1"/>
    </xf>
    <xf numFmtId="3" fontId="0" fillId="0" borderId="4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3" fontId="0" fillId="0" borderId="6" xfId="0" applyNumberFormat="1" applyFill="1" applyBorder="1" applyAlignment="1">
      <alignment vertical="center" wrapText="1"/>
    </xf>
    <xf numFmtId="3" fontId="0" fillId="0" borderId="5" xfId="0" applyNumberFormat="1" applyFill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3" fontId="2" fillId="0" borderId="3" xfId="0" applyNumberFormat="1" applyFont="1" applyBorder="1" applyAlignment="1">
      <alignment vertical="center" wrapText="1"/>
    </xf>
    <xf numFmtId="3" fontId="2" fillId="0" borderId="4" xfId="0" applyNumberFormat="1" applyFont="1" applyBorder="1" applyAlignment="1">
      <alignment vertical="center" wrapText="1"/>
    </xf>
    <xf numFmtId="3" fontId="2" fillId="0" borderId="5" xfId="0" applyNumberFormat="1" applyFont="1" applyBorder="1" applyAlignment="1">
      <alignment vertical="center" wrapText="1"/>
    </xf>
    <xf numFmtId="3" fontId="2" fillId="0" borderId="6" xfId="0" applyNumberFormat="1" applyFont="1" applyFill="1" applyBorder="1" applyAlignment="1">
      <alignment vertical="center" wrapText="1"/>
    </xf>
    <xf numFmtId="3" fontId="2" fillId="0" borderId="5" xfId="0" applyNumberFormat="1" applyFont="1" applyFill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Border="1" applyAlignment="1">
      <alignment vertical="center" wrapText="1"/>
    </xf>
    <xf numFmtId="10" fontId="1" fillId="0" borderId="0" xfId="0" applyNumberFormat="1" applyFont="1" applyBorder="1" applyAlignment="1">
      <alignment vertical="center" wrapText="1"/>
    </xf>
    <xf numFmtId="10" fontId="1" fillId="0" borderId="26" xfId="0" applyNumberFormat="1" applyFont="1" applyBorder="1" applyAlignment="1">
      <alignment vertical="center" wrapText="1"/>
    </xf>
    <xf numFmtId="10" fontId="1" fillId="0" borderId="27" xfId="0" applyNumberFormat="1" applyFont="1" applyBorder="1" applyAlignment="1">
      <alignment vertical="center" wrapText="1"/>
    </xf>
    <xf numFmtId="10" fontId="1" fillId="0" borderId="28" xfId="0" applyNumberFormat="1" applyFont="1" applyBorder="1" applyAlignment="1">
      <alignment vertical="center" wrapText="1"/>
    </xf>
    <xf numFmtId="10" fontId="1" fillId="0" borderId="14" xfId="0" applyNumberFormat="1" applyFont="1" applyBorder="1" applyAlignment="1">
      <alignment vertical="center" wrapText="1"/>
    </xf>
    <xf numFmtId="10" fontId="1" fillId="0" borderId="16" xfId="0" applyNumberFormat="1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3" fontId="0" fillId="0" borderId="0" xfId="0" applyNumberForma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4" xfId="0" applyBorder="1"/>
    <xf numFmtId="3" fontId="0" fillId="0" borderId="0" xfId="0" applyNumberFormat="1" applyFont="1" applyBorder="1" applyAlignment="1">
      <alignment vertical="center" wrapText="1"/>
    </xf>
    <xf numFmtId="0" fontId="9" fillId="0" borderId="4" xfId="0" applyFont="1" applyFill="1" applyBorder="1" applyAlignment="1">
      <alignment horizontal="right" vertical="center" wrapText="1" readingOrder="1"/>
    </xf>
    <xf numFmtId="3" fontId="9" fillId="0" borderId="4" xfId="0" applyNumberFormat="1" applyFont="1" applyFill="1" applyBorder="1" applyAlignment="1">
      <alignment horizontal="right" vertical="center" wrapText="1" readingOrder="1"/>
    </xf>
    <xf numFmtId="0" fontId="7" fillId="0" borderId="0" xfId="0" applyFont="1" applyAlignment="1">
      <alignment horizontal="right" vertical="center"/>
    </xf>
    <xf numFmtId="0" fontId="11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right" vertical="center" wrapText="1"/>
    </xf>
    <xf numFmtId="10" fontId="11" fillId="0" borderId="4" xfId="0" applyNumberFormat="1" applyFont="1" applyBorder="1" applyAlignment="1">
      <alignment horizontal="right" vertical="center" wrapText="1"/>
    </xf>
    <xf numFmtId="165" fontId="11" fillId="0" borderId="4" xfId="0" applyNumberFormat="1" applyFont="1" applyBorder="1" applyAlignment="1">
      <alignment horizontal="right" vertical="center" wrapText="1"/>
    </xf>
    <xf numFmtId="165" fontId="11" fillId="0" borderId="4" xfId="0" applyNumberFormat="1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10" fontId="12" fillId="0" borderId="4" xfId="0" applyNumberFormat="1" applyFont="1" applyBorder="1" applyAlignment="1">
      <alignment horizontal="right" vertical="center" wrapText="1"/>
    </xf>
    <xf numFmtId="0" fontId="11" fillId="0" borderId="4" xfId="0" applyFont="1" applyFill="1" applyBorder="1" applyAlignment="1">
      <alignment horizontal="center" vertical="center" wrapText="1"/>
    </xf>
    <xf numFmtId="165" fontId="0" fillId="0" borderId="4" xfId="0" applyNumberFormat="1" applyBorder="1"/>
    <xf numFmtId="9" fontId="0" fillId="0" borderId="4" xfId="1" applyFont="1" applyBorder="1"/>
    <xf numFmtId="0" fontId="1" fillId="0" borderId="30" xfId="0" applyFont="1" applyBorder="1" applyAlignment="1">
      <alignment vertical="center" wrapText="1"/>
    </xf>
    <xf numFmtId="3" fontId="1" fillId="0" borderId="4" xfId="0" applyNumberFormat="1" applyFont="1" applyBorder="1" applyAlignment="1">
      <alignment vertical="center" wrapText="1"/>
    </xf>
    <xf numFmtId="10" fontId="1" fillId="0" borderId="4" xfId="1" applyNumberFormat="1" applyFont="1" applyBorder="1" applyAlignment="1">
      <alignment vertical="center" wrapText="1"/>
    </xf>
    <xf numFmtId="0" fontId="8" fillId="0" borderId="4" xfId="0" applyFont="1" applyFill="1" applyBorder="1" applyAlignment="1">
      <alignment horizontal="center" vertical="center" wrapText="1" readingOrder="1"/>
    </xf>
    <xf numFmtId="10" fontId="7" fillId="0" borderId="0" xfId="1" applyNumberFormat="1" applyFont="1" applyAlignment="1">
      <alignment horizontal="center" vertical="center"/>
    </xf>
    <xf numFmtId="0" fontId="8" fillId="0" borderId="4" xfId="0" applyFont="1" applyFill="1" applyBorder="1" applyAlignment="1">
      <alignment horizontal="right" vertical="center" wrapText="1" readingOrder="1"/>
    </xf>
    <xf numFmtId="0" fontId="7" fillId="0" borderId="4" xfId="0" applyFont="1" applyBorder="1" applyAlignment="1">
      <alignment horizontal="right" vertical="center"/>
    </xf>
    <xf numFmtId="164" fontId="8" fillId="0" borderId="4" xfId="2" applyNumberFormat="1" applyFont="1" applyFill="1" applyBorder="1" applyAlignment="1">
      <alignment horizontal="right" vertical="center" wrapText="1" readingOrder="1"/>
    </xf>
    <xf numFmtId="164" fontId="7" fillId="0" borderId="4" xfId="2" applyNumberFormat="1" applyFont="1" applyBorder="1" applyAlignment="1">
      <alignment horizontal="right" vertical="center"/>
    </xf>
    <xf numFmtId="10" fontId="9" fillId="0" borderId="4" xfId="0" applyNumberFormat="1" applyFont="1" applyFill="1" applyBorder="1" applyAlignment="1">
      <alignment horizontal="right" vertical="center" wrapText="1" readingOrder="1"/>
    </xf>
    <xf numFmtId="10" fontId="7" fillId="0" borderId="4" xfId="1" applyNumberFormat="1" applyFont="1" applyBorder="1" applyAlignment="1">
      <alignment horizontal="right" vertical="center"/>
    </xf>
    <xf numFmtId="3" fontId="7" fillId="0" borderId="4" xfId="0" applyNumberFormat="1" applyFont="1" applyFill="1" applyBorder="1" applyAlignment="1">
      <alignment horizontal="right" vertical="center" wrapText="1" readingOrder="1"/>
    </xf>
    <xf numFmtId="3" fontId="7" fillId="2" borderId="4" xfId="0" applyNumberFormat="1" applyFont="1" applyFill="1" applyBorder="1" applyAlignment="1">
      <alignment horizontal="right" vertical="center" wrapText="1" readingOrder="1"/>
    </xf>
    <xf numFmtId="10" fontId="9" fillId="2" borderId="4" xfId="0" applyNumberFormat="1" applyFont="1" applyFill="1" applyBorder="1" applyAlignment="1">
      <alignment horizontal="right" vertical="center" wrapText="1" readingOrder="1"/>
    </xf>
    <xf numFmtId="0" fontId="13" fillId="0" borderId="4" xfId="0" applyFont="1" applyBorder="1" applyAlignment="1">
      <alignment horizontal="center" vertical="center"/>
    </xf>
    <xf numFmtId="164" fontId="9" fillId="0" borderId="4" xfId="2" applyNumberFormat="1" applyFont="1" applyFill="1" applyBorder="1" applyAlignment="1">
      <alignment horizontal="right" vertical="center" wrapText="1" readingOrder="1"/>
    </xf>
    <xf numFmtId="3" fontId="14" fillId="3" borderId="4" xfId="0" applyNumberFormat="1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9" fillId="0" borderId="4" xfId="3" applyFont="1" applyBorder="1" applyAlignment="1">
      <alignment vertical="center" wrapText="1"/>
    </xf>
    <xf numFmtId="3" fontId="15" fillId="3" borderId="4" xfId="0" applyNumberFormat="1" applyFont="1" applyFill="1" applyBorder="1" applyAlignment="1">
      <alignment vertical="center" wrapText="1"/>
    </xf>
    <xf numFmtId="0" fontId="15" fillId="3" borderId="4" xfId="0" applyFont="1" applyFill="1" applyBorder="1" applyAlignment="1">
      <alignment vertical="center" wrapText="1"/>
    </xf>
    <xf numFmtId="10" fontId="15" fillId="3" borderId="4" xfId="0" applyNumberFormat="1" applyFont="1" applyFill="1" applyBorder="1" applyAlignment="1">
      <alignment vertical="center" wrapText="1"/>
    </xf>
    <xf numFmtId="0" fontId="14" fillId="3" borderId="4" xfId="0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vertical="center" wrapText="1"/>
    </xf>
    <xf numFmtId="3" fontId="14" fillId="3" borderId="4" xfId="0" applyNumberFormat="1" applyFont="1" applyFill="1" applyBorder="1" applyAlignment="1">
      <alignment vertical="center" wrapText="1"/>
    </xf>
    <xf numFmtId="10" fontId="14" fillId="3" borderId="4" xfId="0" applyNumberFormat="1" applyFont="1" applyFill="1" applyBorder="1" applyAlignment="1">
      <alignment vertical="center" wrapText="1"/>
    </xf>
    <xf numFmtId="0" fontId="8" fillId="0" borderId="4" xfId="0" applyFont="1" applyFill="1" applyBorder="1" applyAlignment="1">
      <alignment horizontal="center" vertical="center" wrapText="1" readingOrder="1"/>
    </xf>
    <xf numFmtId="0" fontId="14" fillId="3" borderId="4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166" fontId="1" fillId="0" borderId="0" xfId="1" applyNumberFormat="1" applyFont="1" applyAlignment="1">
      <alignment vertical="center" wrapText="1"/>
    </xf>
    <xf numFmtId="0" fontId="14" fillId="3" borderId="4" xfId="0" applyNumberFormat="1" applyFont="1" applyFill="1" applyBorder="1" applyAlignment="1">
      <alignment vertical="center" wrapText="1"/>
    </xf>
    <xf numFmtId="0" fontId="24" fillId="0" borderId="0" xfId="0" applyFont="1"/>
    <xf numFmtId="0" fontId="24" fillId="0" borderId="0" xfId="0" applyFont="1" applyBorder="1"/>
    <xf numFmtId="0" fontId="0" fillId="0" borderId="0" xfId="0" applyFont="1"/>
    <xf numFmtId="0" fontId="26" fillId="0" borderId="0" xfId="0" applyFont="1"/>
    <xf numFmtId="0" fontId="26" fillId="0" borderId="0" xfId="0" applyFont="1" applyAlignment="1"/>
    <xf numFmtId="49" fontId="26" fillId="0" borderId="33" xfId="9" applyNumberFormat="1" applyFont="1" applyBorder="1" applyAlignment="1">
      <alignment horizontal="right" wrapText="1"/>
    </xf>
    <xf numFmtId="0" fontId="26" fillId="0" borderId="35" xfId="0" applyFont="1" applyBorder="1"/>
    <xf numFmtId="167" fontId="26" fillId="0" borderId="33" xfId="0" applyNumberFormat="1" applyFont="1" applyBorder="1"/>
    <xf numFmtId="165" fontId="26" fillId="0" borderId="33" xfId="0" applyNumberFormat="1" applyFont="1" applyBorder="1"/>
    <xf numFmtId="0" fontId="26" fillId="0" borderId="35" xfId="0" applyFont="1" applyBorder="1" applyAlignment="1">
      <alignment horizontal="right"/>
    </xf>
    <xf numFmtId="0" fontId="26" fillId="0" borderId="0" xfId="0" applyFont="1" applyBorder="1"/>
    <xf numFmtId="0" fontId="28" fillId="0" borderId="0" xfId="0" applyFont="1"/>
    <xf numFmtId="0" fontId="28" fillId="0" borderId="4" xfId="6" applyFont="1" applyBorder="1" applyAlignment="1">
      <alignment horizontal="center" vertical="center" wrapText="1"/>
    </xf>
    <xf numFmtId="0" fontId="28" fillId="0" borderId="29" xfId="6" applyFont="1" applyBorder="1" applyAlignment="1">
      <alignment horizontal="center" vertical="center" wrapText="1"/>
    </xf>
    <xf numFmtId="0" fontId="26" fillId="0" borderId="34" xfId="0" applyFont="1" applyBorder="1" applyAlignment="1">
      <alignment horizontal="center" vertical="center"/>
    </xf>
    <xf numFmtId="167" fontId="28" fillId="0" borderId="35" xfId="0" applyNumberFormat="1" applyFont="1" applyBorder="1" applyAlignment="1">
      <alignment horizontal="right" vertical="center"/>
    </xf>
    <xf numFmtId="167" fontId="28" fillId="0" borderId="33" xfId="0" applyNumberFormat="1" applyFont="1" applyBorder="1" applyAlignment="1">
      <alignment horizontal="right" vertical="center"/>
    </xf>
    <xf numFmtId="167" fontId="28" fillId="0" borderId="34" xfId="0" applyNumberFormat="1" applyFont="1" applyBorder="1" applyAlignment="1">
      <alignment horizontal="right" vertical="center"/>
    </xf>
    <xf numFmtId="0" fontId="26" fillId="0" borderId="33" xfId="0" applyFont="1" applyBorder="1"/>
    <xf numFmtId="167" fontId="28" fillId="0" borderId="0" xfId="0" applyNumberFormat="1" applyFont="1" applyBorder="1" applyAlignment="1">
      <alignment horizontal="right" vertical="center"/>
    </xf>
    <xf numFmtId="0" fontId="28" fillId="0" borderId="0" xfId="0" applyFont="1" applyFill="1"/>
    <xf numFmtId="0" fontId="28" fillId="0" borderId="4" xfId="0" quotePrefix="1" applyNumberFormat="1" applyFont="1" applyFill="1" applyBorder="1" applyAlignment="1">
      <alignment vertical="center" wrapText="1"/>
    </xf>
    <xf numFmtId="3" fontId="28" fillId="0" borderId="4" xfId="0" applyNumberFormat="1" applyFont="1" applyFill="1" applyBorder="1" applyAlignment="1">
      <alignment vertical="center" wrapText="1"/>
    </xf>
    <xf numFmtId="2" fontId="24" fillId="0" borderId="4" xfId="0" applyNumberFormat="1" applyFont="1" applyFill="1" applyBorder="1"/>
    <xf numFmtId="4" fontId="28" fillId="0" borderId="4" xfId="0" applyNumberFormat="1" applyFont="1" applyFill="1" applyBorder="1" applyAlignment="1">
      <alignment vertical="center" wrapText="1"/>
    </xf>
    <xf numFmtId="0" fontId="28" fillId="0" borderId="4" xfId="0" quotePrefix="1" applyNumberFormat="1" applyFont="1" applyFill="1" applyBorder="1" applyAlignment="1">
      <alignment horizontal="right" vertical="center" wrapText="1"/>
    </xf>
    <xf numFmtId="0" fontId="28" fillId="0" borderId="4" xfId="0" applyNumberFormat="1" applyFont="1" applyFill="1" applyBorder="1" applyAlignment="1">
      <alignment vertical="center" wrapText="1"/>
    </xf>
    <xf numFmtId="0" fontId="26" fillId="0" borderId="0" xfId="0" applyFont="1" applyBorder="1" applyAlignment="1"/>
    <xf numFmtId="0" fontId="28" fillId="0" borderId="4" xfId="5" applyFont="1" applyFill="1" applyBorder="1" applyAlignment="1">
      <alignment horizontal="center" vertical="center"/>
    </xf>
    <xf numFmtId="0" fontId="28" fillId="0" borderId="4" xfId="5" applyFont="1" applyFill="1" applyBorder="1" applyAlignment="1">
      <alignment horizontal="center"/>
    </xf>
    <xf numFmtId="0" fontId="28" fillId="0" borderId="38" xfId="5" applyFont="1" applyFill="1" applyBorder="1" applyAlignment="1">
      <alignment horizontal="center"/>
    </xf>
    <xf numFmtId="0" fontId="28" fillId="0" borderId="39" xfId="5" applyFont="1" applyFill="1" applyBorder="1" applyAlignment="1">
      <alignment horizontal="center"/>
    </xf>
    <xf numFmtId="0" fontId="28" fillId="0" borderId="10" xfId="5" applyFont="1" applyFill="1" applyBorder="1" applyAlignment="1">
      <alignment horizontal="center"/>
    </xf>
    <xf numFmtId="0" fontId="28" fillId="0" borderId="37" xfId="5" applyFont="1" applyFill="1" applyBorder="1" applyAlignment="1">
      <alignment horizontal="center"/>
    </xf>
    <xf numFmtId="0" fontId="30" fillId="0" borderId="0" xfId="35" applyFont="1"/>
    <xf numFmtId="0" fontId="31" fillId="0" borderId="0" xfId="0" applyFont="1"/>
    <xf numFmtId="0" fontId="28" fillId="0" borderId="29" xfId="5" applyFont="1" applyFill="1" applyBorder="1" applyAlignment="1">
      <alignment horizontal="center" vertical="center"/>
    </xf>
    <xf numFmtId="0" fontId="28" fillId="0" borderId="6" xfId="5" applyFont="1" applyFill="1" applyBorder="1" applyAlignment="1">
      <alignment horizontal="center" vertical="center"/>
    </xf>
    <xf numFmtId="0" fontId="28" fillId="0" borderId="6" xfId="6" applyFont="1" applyBorder="1" applyAlignment="1">
      <alignment horizontal="center" vertical="center" wrapText="1"/>
    </xf>
    <xf numFmtId="0" fontId="32" fillId="0" borderId="0" xfId="0" applyFont="1"/>
    <xf numFmtId="0" fontId="28" fillId="0" borderId="4" xfId="0" applyFont="1" applyFill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 wrapText="1"/>
    </xf>
    <xf numFmtId="0" fontId="3" fillId="0" borderId="0" xfId="0" applyFont="1"/>
    <xf numFmtId="0" fontId="26" fillId="0" borderId="0" xfId="0" applyFont="1" applyBorder="1" applyAlignment="1">
      <alignment horizontal="center" vertical="center"/>
    </xf>
    <xf numFmtId="0" fontId="25" fillId="0" borderId="0" xfId="35"/>
    <xf numFmtId="3" fontId="26" fillId="0" borderId="33" xfId="9" applyNumberFormat="1" applyFont="1" applyBorder="1" applyAlignment="1">
      <alignment horizontal="right" wrapText="1"/>
    </xf>
    <xf numFmtId="0" fontId="28" fillId="0" borderId="35" xfId="0" applyFont="1" applyBorder="1"/>
    <xf numFmtId="167" fontId="28" fillId="0" borderId="33" xfId="0" applyNumberFormat="1" applyFont="1" applyBorder="1"/>
    <xf numFmtId="165" fontId="28" fillId="0" borderId="33" xfId="0" applyNumberFormat="1" applyFont="1" applyBorder="1"/>
    <xf numFmtId="49" fontId="28" fillId="0" borderId="33" xfId="9" applyNumberFormat="1" applyFont="1" applyBorder="1" applyAlignment="1">
      <alignment horizontal="right" wrapText="1"/>
    </xf>
    <xf numFmtId="0" fontId="28" fillId="0" borderId="35" xfId="0" applyFont="1" applyBorder="1" applyAlignment="1">
      <alignment horizontal="right"/>
    </xf>
    <xf numFmtId="3" fontId="28" fillId="0" borderId="33" xfId="9" applyNumberFormat="1" applyFont="1" applyBorder="1" applyAlignment="1">
      <alignment horizontal="right" wrapText="1"/>
    </xf>
    <xf numFmtId="0" fontId="25" fillId="0" borderId="0" xfId="35" applyFill="1"/>
    <xf numFmtId="167" fontId="24" fillId="0" borderId="0" xfId="0" applyNumberFormat="1" applyFont="1"/>
    <xf numFmtId="0" fontId="28" fillId="0" borderId="40" xfId="5" applyFont="1" applyFill="1" applyBorder="1" applyAlignment="1">
      <alignment horizontal="center" vertical="center"/>
    </xf>
    <xf numFmtId="0" fontId="26" fillId="0" borderId="35" xfId="0" applyFont="1" applyFill="1" applyBorder="1" applyAlignment="1">
      <alignment horizontal="right"/>
    </xf>
    <xf numFmtId="0" fontId="28" fillId="0" borderId="35" xfId="0" applyFont="1" applyFill="1" applyBorder="1" applyAlignment="1">
      <alignment horizontal="right"/>
    </xf>
    <xf numFmtId="0" fontId="0" fillId="0" borderId="4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11" fillId="0" borderId="4" xfId="0" applyFont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 readingOrder="1"/>
    </xf>
    <xf numFmtId="0" fontId="8" fillId="0" borderId="29" xfId="0" applyFont="1" applyFill="1" applyBorder="1" applyAlignment="1">
      <alignment horizontal="center" vertical="center" wrapText="1" readingOrder="1"/>
    </xf>
    <xf numFmtId="0" fontId="8" fillId="0" borderId="31" xfId="0" applyFont="1" applyFill="1" applyBorder="1" applyAlignment="1">
      <alignment horizontal="center" vertical="center" wrapText="1" readingOrder="1"/>
    </xf>
    <xf numFmtId="0" fontId="8" fillId="0" borderId="6" xfId="0" applyFont="1" applyFill="1" applyBorder="1" applyAlignment="1">
      <alignment horizontal="center" vertical="center" wrapText="1" readingOrder="1"/>
    </xf>
    <xf numFmtId="0" fontId="14" fillId="3" borderId="4" xfId="0" quotePrefix="1" applyNumberFormat="1" applyFont="1" applyFill="1" applyBorder="1" applyAlignment="1">
      <alignment horizontal="center" vertical="center" wrapText="1"/>
    </xf>
    <xf numFmtId="0" fontId="14" fillId="3" borderId="4" xfId="0" applyNumberFormat="1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center" wrapText="1"/>
    </xf>
    <xf numFmtId="0" fontId="26" fillId="0" borderId="33" xfId="0" applyFont="1" applyBorder="1" applyAlignment="1">
      <alignment horizontal="center" vertical="center" wrapText="1"/>
    </xf>
    <xf numFmtId="0" fontId="26" fillId="0" borderId="18" xfId="0" applyFont="1" applyBorder="1" applyAlignment="1">
      <alignment horizontal="center" vertical="center" wrapText="1"/>
    </xf>
    <xf numFmtId="0" fontId="26" fillId="0" borderId="29" xfId="0" applyFont="1" applyBorder="1" applyAlignment="1">
      <alignment horizontal="center" vertical="center"/>
    </xf>
    <xf numFmtId="0" fontId="26" fillId="0" borderId="31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4" xfId="0" applyFont="1" applyBorder="1" applyAlignment="1">
      <alignment horizontal="center" vertical="center"/>
    </xf>
    <xf numFmtId="0" fontId="26" fillId="0" borderId="4" xfId="0" applyFont="1" applyBorder="1" applyAlignment="1">
      <alignment horizontal="center" vertical="center" wrapText="1"/>
    </xf>
    <xf numFmtId="0" fontId="26" fillId="0" borderId="32" xfId="0" applyFont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center"/>
    </xf>
    <xf numFmtId="0" fontId="26" fillId="0" borderId="18" xfId="0" applyFont="1" applyBorder="1" applyAlignment="1">
      <alignment horizontal="center" vertical="center"/>
    </xf>
    <xf numFmtId="0" fontId="26" fillId="0" borderId="37" xfId="0" applyFont="1" applyBorder="1" applyAlignment="1">
      <alignment horizontal="center" vertical="center" wrapText="1"/>
    </xf>
    <xf numFmtId="0" fontId="26" fillId="0" borderId="36" xfId="0" applyFont="1" applyBorder="1" applyAlignment="1">
      <alignment horizontal="center" vertical="center" wrapText="1"/>
    </xf>
    <xf numFmtId="0" fontId="26" fillId="0" borderId="0" xfId="0" applyFont="1" applyBorder="1" applyAlignment="1">
      <alignment horizontal="center"/>
    </xf>
    <xf numFmtId="0" fontId="26" fillId="0" borderId="0" xfId="0" applyFont="1" applyBorder="1" applyAlignment="1">
      <alignment horizontal="center" vertical="center" wrapText="1"/>
    </xf>
    <xf numFmtId="0" fontId="26" fillId="0" borderId="0" xfId="0" applyFont="1" applyAlignment="1">
      <alignment horizontal="center"/>
    </xf>
    <xf numFmtId="0" fontId="28" fillId="0" borderId="10" xfId="0" applyFont="1" applyFill="1" applyBorder="1" applyAlignment="1">
      <alignment horizontal="center" vertical="center" wrapText="1"/>
    </xf>
    <xf numFmtId="0" fontId="28" fillId="0" borderId="33" xfId="0" applyFont="1" applyFill="1" applyBorder="1" applyAlignment="1">
      <alignment horizontal="center" vertical="center" wrapText="1"/>
    </xf>
    <xf numFmtId="0" fontId="28" fillId="0" borderId="18" xfId="0" applyFont="1" applyFill="1" applyBorder="1" applyAlignment="1">
      <alignment horizontal="center" vertical="center" wrapText="1"/>
    </xf>
    <xf numFmtId="0" fontId="28" fillId="0" borderId="4" xfId="0" applyFont="1" applyFill="1" applyBorder="1" applyAlignment="1">
      <alignment horizontal="center" vertical="center" wrapText="1"/>
    </xf>
  </cellXfs>
  <cellStyles count="36">
    <cellStyle name="[StdExit()]" xfId="12" xr:uid="{00000000-0005-0000-0000-000000000000}"/>
    <cellStyle name="Dziesiętny" xfId="2" builtinId="3"/>
    <cellStyle name="Hiperłącze" xfId="35" builtinId="8"/>
    <cellStyle name="Hyperlink 2" xfId="13" xr:uid="{00000000-0005-0000-0000-000003000000}"/>
    <cellStyle name="Normal 2" xfId="5" xr:uid="{00000000-0005-0000-0000-000004000000}"/>
    <cellStyle name="Normal 2 3" xfId="10" xr:uid="{00000000-0005-0000-0000-000005000000}"/>
    <cellStyle name="Normal 2 3 2" xfId="11" xr:uid="{00000000-0005-0000-0000-000006000000}"/>
    <cellStyle name="Normal 3" xfId="16" xr:uid="{00000000-0005-0000-0000-000007000000}"/>
    <cellStyle name="Normal 4" xfId="17" xr:uid="{00000000-0005-0000-0000-000008000000}"/>
    <cellStyle name="Normal_Aggregate Tables" xfId="18" xr:uid="{00000000-0005-0000-0000-000009000000}"/>
    <cellStyle name="Normalny" xfId="0" builtinId="0"/>
    <cellStyle name="Normalny 10" xfId="25" xr:uid="{00000000-0005-0000-0000-00000B000000}"/>
    <cellStyle name="Normalny 11" xfId="21" xr:uid="{00000000-0005-0000-0000-00000C000000}"/>
    <cellStyle name="Normalny 12" xfId="23" xr:uid="{00000000-0005-0000-0000-00000D000000}"/>
    <cellStyle name="Normalny 12 2" xfId="27" xr:uid="{00000000-0005-0000-0000-00000E000000}"/>
    <cellStyle name="Normalny 2" xfId="3" xr:uid="{00000000-0005-0000-0000-00000F000000}"/>
    <cellStyle name="Normalny 2 2" xfId="14" xr:uid="{00000000-0005-0000-0000-000010000000}"/>
    <cellStyle name="Normalny 2 2 2" xfId="28" xr:uid="{00000000-0005-0000-0000-000011000000}"/>
    <cellStyle name="Normalny 2 3" xfId="8" xr:uid="{00000000-0005-0000-0000-000012000000}"/>
    <cellStyle name="Normalny 2 3 2" xfId="24" xr:uid="{00000000-0005-0000-0000-000013000000}"/>
    <cellStyle name="Normalny 2 4" xfId="9" xr:uid="{00000000-0005-0000-0000-000014000000}"/>
    <cellStyle name="Normalny 3" xfId="7" xr:uid="{00000000-0005-0000-0000-000015000000}"/>
    <cellStyle name="Normalny 3 2" xfId="31" xr:uid="{00000000-0005-0000-0000-000016000000}"/>
    <cellStyle name="Normalny 3 2 2" xfId="20" xr:uid="{00000000-0005-0000-0000-000017000000}"/>
    <cellStyle name="Normalny 4" xfId="6" xr:uid="{00000000-0005-0000-0000-000018000000}"/>
    <cellStyle name="Normalny 4 2" xfId="32" xr:uid="{00000000-0005-0000-0000-000019000000}"/>
    <cellStyle name="Normalny 5" xfId="22" xr:uid="{00000000-0005-0000-0000-00001A000000}"/>
    <cellStyle name="Normalny 5 2" xfId="33" xr:uid="{00000000-0005-0000-0000-00001B000000}"/>
    <cellStyle name="Normalny 6 2" xfId="30" xr:uid="{00000000-0005-0000-0000-00001C000000}"/>
    <cellStyle name="Normalny 7 3" xfId="26" xr:uid="{00000000-0005-0000-0000-00001D000000}"/>
    <cellStyle name="Normalny 8 3" xfId="29" xr:uid="{00000000-0005-0000-0000-00001E000000}"/>
    <cellStyle name="Procentowy" xfId="1" builtinId="5"/>
    <cellStyle name="Procentowy 2" xfId="4" xr:uid="{00000000-0005-0000-0000-000020000000}"/>
    <cellStyle name="Procentowy 2 2" xfId="34" xr:uid="{00000000-0005-0000-0000-000021000000}"/>
    <cellStyle name="Procentowy 3" xfId="15" xr:uid="{00000000-0005-0000-0000-000022000000}"/>
    <cellStyle name="Standaard 2" xfId="19" xr:uid="{00000000-0005-0000-0000-000023000000}"/>
  </cellStyles>
  <dxfs count="0"/>
  <tableStyles count="0" defaultTableStyle="TableStyleMedium2" defaultPivotStyle="PivotStyleLight16"/>
  <colors>
    <mruColors>
      <color rgb="FF99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Wzrost</a:t>
            </a:r>
            <a:r>
              <a:rPr lang="pl-PL" baseline="0"/>
              <a:t> nakładów na ochronę zdrowia w latach 2014- 2020 w mld zl</a:t>
            </a:r>
            <a:endParaRPr lang="pl-PL"/>
          </a:p>
        </c:rich>
      </c:tx>
      <c:layout>
        <c:manualLayout>
          <c:xMode val="edge"/>
          <c:yMode val="edge"/>
          <c:x val="0.19830983471839184"/>
          <c:y val="1.620745542949756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4.6211471392127043E-2"/>
          <c:y val="0.12022690437601298"/>
          <c:w val="0.93813907826709075"/>
          <c:h val="0.73042662616929777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'Nakłady 2009-2020 wykres'!$D$4</c:f>
              <c:strCache>
                <c:ptCount val="1"/>
                <c:pt idx="0">
                  <c:v>Plan wg ustawy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'Nakłady 2009-2020 wykres'!$A$11:$A$17</c:f>
              <c:numCache>
                <c:formatCode>General</c:formatCode>
                <c:ptCount val="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</c:numCache>
            </c:numRef>
          </c:cat>
          <c:val>
            <c:numRef>
              <c:f>'Nakłady 2009-2020 wykres'!$D$11:$D$17</c:f>
              <c:numCache>
                <c:formatCode>General</c:formatCode>
                <c:ptCount val="7"/>
                <c:pt idx="0">
                  <c:v>73.400000000000006</c:v>
                </c:pt>
                <c:pt idx="1">
                  <c:v>74.7</c:v>
                </c:pt>
                <c:pt idx="2">
                  <c:v>79.8</c:v>
                </c:pt>
                <c:pt idx="3">
                  <c:v>84.6</c:v>
                </c:pt>
                <c:pt idx="4" formatCode="0.0">
                  <c:v>90</c:v>
                </c:pt>
                <c:pt idx="5">
                  <c:v>97.6</c:v>
                </c:pt>
                <c:pt idx="6">
                  <c:v>107.8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DBE-44E9-A392-2518BED72EC0}"/>
            </c:ext>
          </c:extLst>
        </c:ser>
        <c:ser>
          <c:idx val="1"/>
          <c:order val="1"/>
          <c:tx>
            <c:strRef>
              <c:f>'Nakłady 2009-2020 wykres'!$H$4</c:f>
              <c:strCache>
                <c:ptCount val="1"/>
                <c:pt idx="0">
                  <c:v>Wykonanie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5.6737580203260344E-3"/>
                  <c:y val="-2.64026402640264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DBE-44E9-A392-2518BED72EC0}"/>
                </c:ext>
              </c:extLst>
            </c:dLbl>
            <c:dLbl>
              <c:idx val="2"/>
              <c:layout>
                <c:manualLayout>
                  <c:x val="7.5650106937680695E-3"/>
                  <c:y val="-2.31023102310231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DBE-44E9-A392-2518BED72EC0}"/>
                </c:ext>
              </c:extLst>
            </c:dLbl>
            <c:dLbl>
              <c:idx val="3"/>
              <c:layout>
                <c:manualLayout>
                  <c:x val="9.4562633672100171E-3"/>
                  <c:y val="-2.31023102310231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DBE-44E9-A392-2518BED72EC0}"/>
                </c:ext>
              </c:extLst>
            </c:dLbl>
            <c:dLbl>
              <c:idx val="4"/>
              <c:layout>
                <c:manualLayout>
                  <c:x val="1.1347516040652103E-2"/>
                  <c:y val="-1.650165016501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DBE-44E9-A392-2518BED72EC0}"/>
                </c:ext>
              </c:extLst>
            </c:dLbl>
            <c:dLbl>
              <c:idx val="5"/>
              <c:layout>
                <c:manualLayout>
                  <c:x val="5.6737580203259129E-3"/>
                  <c:y val="-1.32013201320132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DBE-44E9-A392-2518BED72EC0}"/>
                </c:ext>
              </c:extLst>
            </c:dLbl>
            <c:dLbl>
              <c:idx val="6"/>
              <c:layout>
                <c:manualLayout>
                  <c:x val="1.1347516040651965E-2"/>
                  <c:y val="-3.30033003300333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BE-44E9-A392-2518BED72EC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'Nakłady 2009-2020 wykres'!$A$11:$A$17</c:f>
              <c:numCache>
                <c:formatCode>General</c:formatCode>
                <c:ptCount val="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</c:numCache>
            </c:numRef>
          </c:cat>
          <c:val>
            <c:numRef>
              <c:f>'Nakłady 2009-2020 wykres'!$H$11:$H$17</c:f>
              <c:numCache>
                <c:formatCode>General</c:formatCode>
                <c:ptCount val="7"/>
                <c:pt idx="0">
                  <c:v>72.900000000000006</c:v>
                </c:pt>
                <c:pt idx="1">
                  <c:v>77.2</c:v>
                </c:pt>
                <c:pt idx="2">
                  <c:v>80.900000000000006</c:v>
                </c:pt>
                <c:pt idx="3">
                  <c:v>87.6</c:v>
                </c:pt>
                <c:pt idx="4">
                  <c:v>93.5</c:v>
                </c:pt>
                <c:pt idx="5">
                  <c:v>102.6</c:v>
                </c:pt>
                <c:pt idx="6">
                  <c:v>116.3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DBE-44E9-A392-2518BED72E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712006064"/>
        <c:axId val="711996816"/>
        <c:axId val="0"/>
      </c:bar3DChart>
      <c:catAx>
        <c:axId val="7120060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11996816"/>
        <c:crosses val="autoZero"/>
        <c:auto val="1"/>
        <c:lblAlgn val="ctr"/>
        <c:lblOffset val="100"/>
        <c:noMultiLvlLbl val="0"/>
      </c:catAx>
      <c:valAx>
        <c:axId val="7119968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120060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Udział wydatków w nakładach na ochronę zdrowia </a:t>
            </a:r>
          </a:p>
          <a:p>
            <a:pPr>
              <a:defRPr/>
            </a:pPr>
            <a:r>
              <a:rPr lang="pl-PL"/>
              <a:t>wg kategorii wynikających z ustawy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4337143088283544"/>
          <c:y val="0.15437542632285964"/>
          <c:w val="0.81466133930189943"/>
          <c:h val="0.19990575770991234"/>
        </c:manualLayout>
      </c:layout>
      <c:bar3DChart>
        <c:barDir val="bar"/>
        <c:grouping val="percentStacked"/>
        <c:varyColors val="0"/>
        <c:ser>
          <c:idx val="0"/>
          <c:order val="0"/>
          <c:tx>
            <c:strRef>
              <c:f>tabela!$B$3</c:f>
              <c:strCache>
                <c:ptCount val="1"/>
                <c:pt idx="0">
                  <c:v>Koszty Narodowego Funduszu Zdrowia ujęte w planie finansowym Funduszu z wyłączeniem środków z budżetu państwa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tabela!$AG$2:$AH$2</c15:sqref>
                  </c15:fullRef>
                </c:ext>
              </c:extLst>
              <c:f>tabela!$AH$2</c:f>
              <c:strCache>
                <c:ptCount val="1"/>
                <c:pt idx="0">
                  <c:v>Wykonanie 2020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tabela!$AG$3:$AH$3</c15:sqref>
                  </c15:fullRef>
                </c:ext>
              </c:extLst>
              <c:f>tabela!$AH$3</c:f>
              <c:numCache>
                <c:formatCode>#,##0</c:formatCode>
                <c:ptCount val="1"/>
                <c:pt idx="0">
                  <c:v>100839539.39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378-40D7-BBF0-60B35A08F086}"/>
            </c:ext>
          </c:extLst>
        </c:ser>
        <c:ser>
          <c:idx val="1"/>
          <c:order val="1"/>
          <c:tx>
            <c:strRef>
              <c:f>tabela!$B$4</c:f>
              <c:strCache>
                <c:ptCount val="1"/>
                <c:pt idx="0">
                  <c:v>Wydatki budżetowe w części budżetu państwa, której dysponentem jest minister właściwy do spraw zdrowia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tabela!$AG$2:$AH$2</c15:sqref>
                  </c15:fullRef>
                </c:ext>
              </c:extLst>
              <c:f>tabela!$AH$2</c:f>
              <c:strCache>
                <c:ptCount val="1"/>
                <c:pt idx="0">
                  <c:v>Wykonanie 2020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tabela!$AG$4:$AH$4</c15:sqref>
                  </c15:fullRef>
                </c:ext>
              </c:extLst>
              <c:f>tabela!$AH$4</c:f>
              <c:numCache>
                <c:formatCode>#,##0</c:formatCode>
                <c:ptCount val="1"/>
                <c:pt idx="0">
                  <c:v>6144506.8000000007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378-40D7-BBF0-60B35A08F086}"/>
            </c:ext>
          </c:extLst>
        </c:ser>
        <c:ser>
          <c:idx val="2"/>
          <c:order val="2"/>
          <c:tx>
            <c:strRef>
              <c:f>tabela!$B$5</c:f>
              <c:strCache>
                <c:ptCount val="1"/>
                <c:pt idx="0">
                  <c:v>Wydatki budżetowe w dziale „ochrona zdrowia” w innych częściach budżetu państwa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tabela!$AG$2:$AH$2</c15:sqref>
                  </c15:fullRef>
                </c:ext>
              </c:extLst>
              <c:f>tabela!$AH$2</c:f>
              <c:strCache>
                <c:ptCount val="1"/>
                <c:pt idx="0">
                  <c:v>Wykonanie 2020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tabela!$AG$5:$AH$5</c15:sqref>
                  </c15:fullRef>
                </c:ext>
              </c:extLst>
              <c:f>tabela!$AH$5</c:f>
              <c:numCache>
                <c:formatCode>#,##0</c:formatCode>
                <c:ptCount val="1"/>
                <c:pt idx="0">
                  <c:v>5521195.7000000002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378-40D7-BBF0-60B35A08F086}"/>
            </c:ext>
          </c:extLst>
        </c:ser>
        <c:ser>
          <c:idx val="3"/>
          <c:order val="3"/>
          <c:tx>
            <c:strRef>
              <c:f>tabela!$B$6</c:f>
              <c:strCache>
                <c:ptCount val="1"/>
                <c:pt idx="0">
                  <c:v>Koszty związane z realizacją staży podyplomowych lekarzy i lekarzy dentystów oraz specjalizacji lekarzy, lekarzy dentystów, pielęgniarek i położnych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tabela!$AG$2:$AH$2</c15:sqref>
                  </c15:fullRef>
                </c:ext>
              </c:extLst>
              <c:f>tabela!$AH$2</c:f>
              <c:strCache>
                <c:ptCount val="1"/>
                <c:pt idx="0">
                  <c:v>Wykonanie 2020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tabela!$AG$6:$AH$6</c15:sqref>
                  </c15:fullRef>
                </c:ext>
              </c:extLst>
              <c:f>tabela!$AH$6</c:f>
              <c:numCache>
                <c:formatCode>#,##0</c:formatCode>
                <c:ptCount val="1"/>
                <c:pt idx="0">
                  <c:v>2044646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4378-40D7-BBF0-60B35A08F086}"/>
            </c:ext>
          </c:extLst>
        </c:ser>
        <c:ser>
          <c:idx val="4"/>
          <c:order val="4"/>
          <c:tx>
            <c:strRef>
              <c:f>tabela!$B$7</c:f>
              <c:strCache>
                <c:ptCount val="1"/>
                <c:pt idx="0">
                  <c:v>Wydatki budżetu środków europejskich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tabela!$AG$2:$AH$2</c15:sqref>
                  </c15:fullRef>
                </c:ext>
              </c:extLst>
              <c:f>tabela!$AH$2</c:f>
              <c:strCache>
                <c:ptCount val="1"/>
                <c:pt idx="0">
                  <c:v>Wykonanie 2020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tabela!$AG$7:$AH$7</c15:sqref>
                  </c15:fullRef>
                </c:ext>
              </c:extLst>
              <c:f>tabela!$AH$7</c:f>
              <c:numCache>
                <c:formatCode>#,##0</c:formatCode>
                <c:ptCount val="1"/>
                <c:pt idx="0">
                  <c:v>1386207.50673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4378-40D7-BBF0-60B35A08F086}"/>
            </c:ext>
          </c:extLst>
        </c:ser>
        <c:ser>
          <c:idx val="5"/>
          <c:order val="5"/>
          <c:tx>
            <c:strRef>
              <c:f>tabela!$B$8</c:f>
              <c:strCache>
                <c:ptCount val="1"/>
                <c:pt idx="0">
                  <c:v>Odpis dla Agencji Badań Medycznych, o którym mowa w art. 97 ust. 3e, ujęty w planie finansowym Funduszu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tabela!$AG$2:$AH$2</c15:sqref>
                  </c15:fullRef>
                </c:ext>
              </c:extLst>
              <c:f>tabela!$AH$2</c:f>
              <c:strCache>
                <c:ptCount val="1"/>
                <c:pt idx="0">
                  <c:v>Wykonanie 2020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tabela!$AG$8:$AH$8</c15:sqref>
                  </c15:fullRef>
                </c:ext>
              </c:extLst>
              <c:f>tabela!$AH$8</c:f>
              <c:numCache>
                <c:formatCode>#,##0</c:formatCode>
                <c:ptCount val="1"/>
                <c:pt idx="0">
                  <c:v>279473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4378-40D7-BBF0-60B35A08F086}"/>
            </c:ext>
          </c:extLst>
        </c:ser>
        <c:ser>
          <c:idx val="6"/>
          <c:order val="6"/>
          <c:tx>
            <c:strRef>
              <c:f>tabela!$B$9</c:f>
              <c:strCache>
                <c:ptCount val="1"/>
                <c:pt idx="0">
                  <c:v>Odpis dla Agencji Oceny Technologii Medycznych i Taryfikacji, o którym mowa w art. 31t ust. 5-9 ustawy ujęty w planie finansowym Funduszu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tabela!$AG$2:$AH$2</c15:sqref>
                  </c15:fullRef>
                </c:ext>
              </c:extLst>
              <c:f>tabela!$AH$2</c:f>
              <c:strCache>
                <c:ptCount val="1"/>
                <c:pt idx="0">
                  <c:v>Wykonanie 2020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tabela!$AG$9:$AH$9</c15:sqref>
                  </c15:fullRef>
                </c:ext>
              </c:extLst>
              <c:f>tabela!$AH$9</c:f>
              <c:numCache>
                <c:formatCode>#,##0</c:formatCode>
                <c:ptCount val="1"/>
                <c:pt idx="0">
                  <c:v>41848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4378-40D7-BBF0-60B35A08F086}"/>
            </c:ext>
          </c:extLst>
        </c:ser>
        <c:ser>
          <c:idx val="7"/>
          <c:order val="7"/>
          <c:tx>
            <c:strRef>
              <c:f>tabela!$B$10</c:f>
              <c:strCache>
                <c:ptCount val="1"/>
                <c:pt idx="0">
                  <c:v>Koszty ujęte w planie finansowym Funduszu Rozwiązywania Problemów Hazardowych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tabela!$AG$2:$AH$2</c15:sqref>
                  </c15:fullRef>
                </c:ext>
              </c:extLst>
              <c:f>tabela!$AH$2</c:f>
              <c:strCache>
                <c:ptCount val="1"/>
                <c:pt idx="0">
                  <c:v>Wykonanie 2020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tabela!$AG$10:$AH$10</c15:sqref>
                  </c15:fullRef>
                </c:ext>
              </c:extLst>
              <c:f>tabela!$AH$10</c:f>
              <c:numCache>
                <c:formatCode>#,##0</c:formatCode>
                <c:ptCount val="1"/>
                <c:pt idx="0">
                  <c:v>24912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4378-40D7-BBF0-60B35A08F086}"/>
            </c:ext>
          </c:extLst>
        </c:ser>
        <c:ser>
          <c:idx val="8"/>
          <c:order val="8"/>
          <c:tx>
            <c:strRef>
              <c:f>tabela!$B$11</c:f>
              <c:strCache>
                <c:ptCount val="1"/>
                <c:pt idx="0">
                  <c:v>Koszty realizacji programów rządowych, o których mowa w art. 7 ust. 1 ustawy z dnia 23 października 2018 r. o Solidarnościowym Funduszu Wsparcia Osób Niepełnosprawnych w zakresie wsparcia zdrowotnego osób niepełnosprawnych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tabela!$AG$2:$AH$2</c15:sqref>
                  </c15:fullRef>
                </c:ext>
              </c:extLst>
              <c:f>tabela!$AH$2</c:f>
              <c:strCache>
                <c:ptCount val="1"/>
                <c:pt idx="0">
                  <c:v>Wykonanie 2020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tabela!$AG$11:$AH$11</c15:sqref>
                  </c15:fullRef>
                </c:ext>
              </c:extLst>
              <c:f>tabela!$AH$11</c:f>
              <c:numCache>
                <c:formatCode>#,##0</c:formatCode>
                <c:ptCount val="1"/>
                <c:pt idx="0">
                  <c:v>24240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4378-40D7-BBF0-60B35A08F0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711997904"/>
        <c:axId val="711993552"/>
        <c:axId val="0"/>
      </c:bar3DChart>
      <c:catAx>
        <c:axId val="71199790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11993552"/>
        <c:crosses val="autoZero"/>
        <c:auto val="1"/>
        <c:lblAlgn val="ctr"/>
        <c:lblOffset val="100"/>
        <c:noMultiLvlLbl val="0"/>
      </c:catAx>
      <c:valAx>
        <c:axId val="711993552"/>
        <c:scaling>
          <c:orientation val="minMax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119979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7130893472180401E-2"/>
          <c:y val="0.44912684766591876"/>
          <c:w val="0.88193295250765169"/>
          <c:h val="0.5485984309418718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184149</xdr:colOff>
      <xdr:row>19</xdr:row>
      <xdr:rowOff>120650</xdr:rowOff>
    </xdr:from>
    <xdr:to>
      <xdr:col>11</xdr:col>
      <xdr:colOff>565150</xdr:colOff>
      <xdr:row>40</xdr:row>
      <xdr:rowOff>171450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8A69BC7-8FA0-4F22-9F96-52328F7403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399676</xdr:colOff>
      <xdr:row>1</xdr:row>
      <xdr:rowOff>62753</xdr:rowOff>
    </xdr:from>
    <xdr:to>
      <xdr:col>46</xdr:col>
      <xdr:colOff>7470</xdr:colOff>
      <xdr:row>11</xdr:row>
      <xdr:rowOff>216648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FB69B33C-A776-4193-8E1D-B6AF9B6B53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Germanowska Monika" id="{FFC5790F-88D0-4C33-989F-7669124667B5}" userId="S::m.germanowska@mz.gov.pl::8f6e2161-6c88-4437-aad2-5b7d229454dd" providerId="AD"/>
</personList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H7" dT="2021-06-10T09:07:15.99" personId="{FFC5790F-88D0-4C33-989F-7669124667B5}" id="{8A0B75A2-4719-401B-90BC-4C74763D2DC8}">
    <text>120 tys. zdjeto są to koszy które wykazuje nfz jako obsługa FS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Relationship Id="rId4" Type="http://schemas.microsoft.com/office/2017/10/relationships/threadedComment" Target="../threadedComments/threadedComment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8"/>
  <sheetViews>
    <sheetView zoomScale="90" zoomScaleNormal="90" workbookViewId="0">
      <selection activeCell="H11" sqref="H11"/>
    </sheetView>
  </sheetViews>
  <sheetFormatPr defaultColWidth="9.140625" defaultRowHeight="15"/>
  <cols>
    <col min="1" max="1" width="71.7109375" style="1" customWidth="1"/>
    <col min="2" max="8" width="19.5703125" style="1" customWidth="1"/>
    <col min="9" max="10" width="17.85546875" style="1" customWidth="1"/>
    <col min="11" max="16384" width="9.140625" style="1"/>
  </cols>
  <sheetData>
    <row r="1" spans="1:10" s="26" customFormat="1">
      <c r="A1" s="162" t="s">
        <v>0</v>
      </c>
      <c r="B1" s="162" t="s">
        <v>1</v>
      </c>
      <c r="C1" s="166"/>
      <c r="D1" s="166"/>
      <c r="E1" s="166"/>
      <c r="F1" s="167"/>
      <c r="G1" s="164" t="s">
        <v>10</v>
      </c>
      <c r="H1" s="165"/>
    </row>
    <row r="2" spans="1:10" s="26" customFormat="1">
      <c r="A2" s="163"/>
      <c r="B2" s="28">
        <v>2013</v>
      </c>
      <c r="C2" s="24">
        <v>2014</v>
      </c>
      <c r="D2" s="24">
        <v>2015</v>
      </c>
      <c r="E2" s="24">
        <v>2016</v>
      </c>
      <c r="F2" s="29">
        <v>2017</v>
      </c>
      <c r="G2" s="4">
        <v>2018</v>
      </c>
      <c r="H2" s="3">
        <v>2019</v>
      </c>
    </row>
    <row r="3" spans="1:10" ht="30">
      <c r="A3" s="5" t="s">
        <v>2</v>
      </c>
      <c r="B3" s="6">
        <v>4317544</v>
      </c>
      <c r="C3" s="7">
        <v>4266668</v>
      </c>
      <c r="D3" s="7">
        <v>4664934</v>
      </c>
      <c r="E3" s="7">
        <v>5604885</v>
      </c>
      <c r="F3" s="8">
        <v>7184521</v>
      </c>
      <c r="G3" s="30">
        <v>5103028</v>
      </c>
      <c r="H3" s="31">
        <v>5363362</v>
      </c>
    </row>
    <row r="4" spans="1:10" s="38" customFormat="1" ht="30">
      <c r="A4" s="32" t="s">
        <v>14</v>
      </c>
      <c r="B4" s="33"/>
      <c r="C4" s="34"/>
      <c r="D4" s="34"/>
      <c r="E4" s="34"/>
      <c r="F4" s="35"/>
      <c r="G4" s="36">
        <v>1185083</v>
      </c>
      <c r="H4" s="37">
        <f>26000+3200+113+35246+42132+30135+6892+18810+6579+871+183+5512+3223+600+16000</f>
        <v>195496</v>
      </c>
    </row>
    <row r="5" spans="1:10">
      <c r="A5" s="5" t="s">
        <v>9</v>
      </c>
      <c r="B5" s="6">
        <v>516877</v>
      </c>
      <c r="C5" s="7">
        <f>372061</f>
        <v>372061</v>
      </c>
      <c r="D5" s="7">
        <f>439637</f>
        <v>439637</v>
      </c>
      <c r="E5" s="7">
        <f>1503+205487</f>
        <v>206990</v>
      </c>
      <c r="F5" s="8">
        <f>2982+413939</f>
        <v>416921</v>
      </c>
      <c r="G5" s="30">
        <f>3440+528050+1995</f>
        <v>533485</v>
      </c>
      <c r="H5" s="31">
        <f>69138+845163+791</f>
        <v>915092</v>
      </c>
    </row>
    <row r="6" spans="1:10" ht="30">
      <c r="A6" s="5" t="s">
        <v>3</v>
      </c>
      <c r="B6" s="6">
        <f>7534138-2736479</f>
        <v>4797659</v>
      </c>
      <c r="C6" s="7">
        <f>7357556-2560679</f>
        <v>4796877</v>
      </c>
      <c r="D6" s="7">
        <f>7324541-2818790</f>
        <v>4505751</v>
      </c>
      <c r="E6" s="7">
        <f>8233827-3723484</f>
        <v>4510343</v>
      </c>
      <c r="F6" s="8">
        <f>9598356-5196056</f>
        <v>4402300</v>
      </c>
      <c r="G6" s="9">
        <f>7295462-3160078</f>
        <v>4135384</v>
      </c>
      <c r="H6" s="31">
        <f>7998931-3387345</f>
        <v>4611586</v>
      </c>
    </row>
    <row r="7" spans="1:10" ht="30">
      <c r="A7" s="5" t="s">
        <v>4</v>
      </c>
      <c r="B7" s="6">
        <f>62940514-1595499-134803</f>
        <v>61210212</v>
      </c>
      <c r="C7" s="7">
        <f>64286162-1557644-156026</f>
        <v>62572492</v>
      </c>
      <c r="D7" s="7">
        <f>68715848-1312180-396075-307349</f>
        <v>66700244</v>
      </c>
      <c r="E7" s="7">
        <f>71991841-1149539-445747-631974</f>
        <v>69764581</v>
      </c>
      <c r="F7" s="8">
        <f>77230836-995548-495155-320232-944778</f>
        <v>74475123</v>
      </c>
      <c r="G7" s="9">
        <f>79876527-988096</f>
        <v>78888431</v>
      </c>
      <c r="H7" s="31">
        <f>-449026-785850+85825474</f>
        <v>84590598</v>
      </c>
    </row>
    <row r="8" spans="1:10" ht="30">
      <c r="A8" s="5" t="s">
        <v>5</v>
      </c>
      <c r="B8" s="6">
        <v>835329</v>
      </c>
      <c r="C8" s="7">
        <v>835329</v>
      </c>
      <c r="D8" s="7">
        <v>835329</v>
      </c>
      <c r="E8" s="7">
        <v>835329</v>
      </c>
      <c r="F8" s="8">
        <v>1032721</v>
      </c>
      <c r="G8" s="9">
        <v>1179019</v>
      </c>
      <c r="H8" s="31">
        <v>2243053</v>
      </c>
    </row>
    <row r="9" spans="1:10" ht="30">
      <c r="A9" s="5" t="s">
        <v>6</v>
      </c>
      <c r="B9" s="6">
        <v>0</v>
      </c>
      <c r="C9" s="7">
        <v>0</v>
      </c>
      <c r="D9" s="7">
        <v>24117</v>
      </c>
      <c r="E9" s="7">
        <v>14274</v>
      </c>
      <c r="F9" s="8">
        <v>43848</v>
      </c>
      <c r="G9" s="9">
        <v>26148</v>
      </c>
      <c r="H9" s="31">
        <v>36785</v>
      </c>
    </row>
    <row r="10" spans="1:10" ht="30.75" thickBot="1">
      <c r="A10" s="10" t="s">
        <v>7</v>
      </c>
      <c r="B10" s="11">
        <v>10042</v>
      </c>
      <c r="C10" s="12">
        <v>9944</v>
      </c>
      <c r="D10" s="12">
        <v>9671</v>
      </c>
      <c r="E10" s="12">
        <v>9198</v>
      </c>
      <c r="F10" s="13">
        <v>29375</v>
      </c>
      <c r="G10" s="14">
        <v>88000</v>
      </c>
      <c r="H10" s="13">
        <v>48000</v>
      </c>
    </row>
    <row r="11" spans="1:10" s="20" customFormat="1" ht="21" customHeight="1" thickBot="1">
      <c r="A11" s="15" t="s">
        <v>12</v>
      </c>
      <c r="B11" s="16">
        <f t="shared" ref="B11:H11" si="0">SUM(B3:B10)</f>
        <v>71687663</v>
      </c>
      <c r="C11" s="17">
        <f t="shared" si="0"/>
        <v>72853371</v>
      </c>
      <c r="D11" s="17">
        <f t="shared" si="0"/>
        <v>77179683</v>
      </c>
      <c r="E11" s="17">
        <f t="shared" si="0"/>
        <v>80945600</v>
      </c>
      <c r="F11" s="18">
        <f t="shared" si="0"/>
        <v>87584809</v>
      </c>
      <c r="G11" s="19">
        <f t="shared" si="0"/>
        <v>91138578</v>
      </c>
      <c r="H11" s="18">
        <f t="shared" si="0"/>
        <v>98003972</v>
      </c>
    </row>
    <row r="12" spans="1:10" s="20" customFormat="1" ht="26.25" customHeight="1" thickBot="1">
      <c r="A12" s="21" t="s">
        <v>13</v>
      </c>
      <c r="B12" s="22">
        <f t="shared" ref="B12:H12" si="1">B11/B18</f>
        <v>4.5753487947593346E-2</v>
      </c>
      <c r="C12" s="23">
        <f t="shared" si="1"/>
        <v>4.4711091949614125E-2</v>
      </c>
      <c r="D12" s="23">
        <f t="shared" si="1"/>
        <v>4.6580913697005545E-2</v>
      </c>
      <c r="E12" s="23">
        <f t="shared" si="1"/>
        <v>4.7067716652643463E-2</v>
      </c>
      <c r="F12" s="41">
        <f t="shared" si="1"/>
        <v>4.8674668443563156E-2</v>
      </c>
      <c r="G12" s="44">
        <f t="shared" si="1"/>
        <v>4.9039627262885348E-2</v>
      </c>
      <c r="H12" s="45">
        <f t="shared" si="1"/>
        <v>4.9445013319341299E-2</v>
      </c>
    </row>
    <row r="13" spans="1:10" s="20" customFormat="1" ht="27.75" customHeight="1" thickBot="1">
      <c r="A13" s="39" t="s">
        <v>16</v>
      </c>
      <c r="B13" s="40"/>
      <c r="C13" s="40"/>
      <c r="D13" s="40"/>
      <c r="E13" s="40"/>
      <c r="F13" s="40"/>
      <c r="G13" s="42">
        <v>4.7800000000000002E-2</v>
      </c>
      <c r="H13" s="43">
        <v>4.8599999999999997E-2</v>
      </c>
    </row>
    <row r="14" spans="1:10" ht="36" customHeight="1">
      <c r="A14" s="168" t="s">
        <v>15</v>
      </c>
      <c r="B14" s="168"/>
      <c r="C14" s="168"/>
      <c r="D14" s="168"/>
      <c r="E14" s="168"/>
      <c r="F14" s="168"/>
      <c r="G14" s="169"/>
      <c r="H14" s="169"/>
    </row>
    <row r="15" spans="1:10">
      <c r="B15" s="25"/>
      <c r="C15" s="25"/>
      <c r="D15" s="25"/>
      <c r="E15" s="25"/>
      <c r="F15" s="25"/>
      <c r="G15" s="25"/>
      <c r="H15" s="25"/>
    </row>
    <row r="16" spans="1:10">
      <c r="B16" s="159" t="s">
        <v>1</v>
      </c>
      <c r="C16" s="159"/>
      <c r="D16" s="159"/>
      <c r="E16" s="159"/>
      <c r="F16" s="159"/>
      <c r="G16" s="159"/>
      <c r="H16" s="159"/>
      <c r="I16" s="159" t="s">
        <v>11</v>
      </c>
      <c r="J16" s="159"/>
    </row>
    <row r="17" spans="1:10">
      <c r="A17" s="160" t="s">
        <v>8</v>
      </c>
      <c r="B17" s="2">
        <v>2011</v>
      </c>
      <c r="C17" s="2">
        <v>2012</v>
      </c>
      <c r="D17" s="2">
        <v>2013</v>
      </c>
      <c r="E17" s="2">
        <v>2014</v>
      </c>
      <c r="F17" s="2">
        <v>2015</v>
      </c>
      <c r="G17" s="2">
        <v>2016</v>
      </c>
      <c r="H17" s="2">
        <v>2017</v>
      </c>
      <c r="I17" s="2">
        <v>2018</v>
      </c>
      <c r="J17" s="2">
        <v>2019</v>
      </c>
    </row>
    <row r="18" spans="1:10">
      <c r="A18" s="161"/>
      <c r="B18" s="27">
        <v>1566824000</v>
      </c>
      <c r="C18" s="27">
        <v>1629425000</v>
      </c>
      <c r="D18" s="27">
        <v>1656895000</v>
      </c>
      <c r="E18" s="27">
        <v>1719769000</v>
      </c>
      <c r="F18" s="27">
        <v>1799392000</v>
      </c>
      <c r="G18" s="27">
        <v>1858468000</v>
      </c>
      <c r="H18" s="27">
        <v>1982080000</v>
      </c>
      <c r="I18" s="27">
        <v>2104600000</v>
      </c>
      <c r="J18" s="27">
        <v>2233700000</v>
      </c>
    </row>
  </sheetData>
  <mergeCells count="7">
    <mergeCell ref="I16:J16"/>
    <mergeCell ref="A17:A18"/>
    <mergeCell ref="A1:A2"/>
    <mergeCell ref="G1:H1"/>
    <mergeCell ref="B1:F1"/>
    <mergeCell ref="B16:H16"/>
    <mergeCell ref="A14:H14"/>
  </mergeCells>
  <pageMargins left="0.70866141732283472" right="0.70866141732283472" top="0.74803149606299213" bottom="0.74803149606299213" header="0.31496062992125984" footer="0.31496062992125984"/>
  <pageSetup paperSize="9" scale="53" orientation="landscape" r:id="rId1"/>
  <headerFooter>
    <oddHeader>&amp;CNakłday w latach 2017/2018 liczone wg nowelizacji ustawy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31"/>
  <sheetViews>
    <sheetView zoomScaleNormal="100" workbookViewId="0">
      <selection activeCell="A28" sqref="A28"/>
    </sheetView>
  </sheetViews>
  <sheetFormatPr defaultColWidth="9.140625" defaultRowHeight="12"/>
  <cols>
    <col min="1" max="3" width="9.140625" style="101"/>
    <col min="4" max="4" width="14.5703125" style="101" customWidth="1"/>
    <col min="5" max="5" width="14.42578125" style="101" customWidth="1"/>
    <col min="6" max="6" width="10.28515625" style="101" customWidth="1"/>
    <col min="7" max="7" width="13.7109375" style="101" customWidth="1"/>
    <col min="8" max="8" width="15.42578125" style="101" customWidth="1"/>
    <col min="9" max="9" width="16.140625" style="101" customWidth="1"/>
    <col min="10" max="10" width="13" style="101" customWidth="1"/>
    <col min="11" max="11" width="15.42578125" style="101" customWidth="1"/>
    <col min="12" max="14" width="3.85546875" style="101" customWidth="1"/>
    <col min="15" max="16384" width="9.140625" style="101"/>
  </cols>
  <sheetData>
    <row r="1" spans="1:11" ht="12.75">
      <c r="A1" s="136" t="s">
        <v>179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</row>
    <row r="2" spans="1:11" ht="12.75">
      <c r="A2" s="104"/>
      <c r="B2" s="104"/>
      <c r="C2" s="104"/>
      <c r="D2" s="104"/>
      <c r="E2" s="104"/>
      <c r="F2" s="104"/>
      <c r="G2" s="104"/>
      <c r="H2" s="104"/>
      <c r="I2" s="104"/>
      <c r="J2" s="104"/>
      <c r="K2" s="104"/>
    </row>
    <row r="3" spans="1:11" ht="15" customHeight="1">
      <c r="A3" s="188" t="s">
        <v>39</v>
      </c>
      <c r="B3" s="190" t="s">
        <v>136</v>
      </c>
      <c r="C3" s="130" t="s">
        <v>72</v>
      </c>
      <c r="D3" s="131" t="s">
        <v>73</v>
      </c>
      <c r="E3" s="132" t="s">
        <v>118</v>
      </c>
      <c r="F3" s="133" t="s">
        <v>74</v>
      </c>
      <c r="G3" s="130" t="s">
        <v>75</v>
      </c>
      <c r="H3" s="130" t="s">
        <v>76</v>
      </c>
      <c r="I3" s="130" t="s">
        <v>77</v>
      </c>
      <c r="J3" s="133" t="s">
        <v>78</v>
      </c>
      <c r="K3" s="134" t="s">
        <v>79</v>
      </c>
    </row>
    <row r="4" spans="1:11" ht="89.25">
      <c r="A4" s="189"/>
      <c r="B4" s="191"/>
      <c r="C4" s="113" t="s">
        <v>71</v>
      </c>
      <c r="D4" s="113" t="s">
        <v>153</v>
      </c>
      <c r="E4" s="113" t="s">
        <v>145</v>
      </c>
      <c r="F4" s="113" t="s">
        <v>154</v>
      </c>
      <c r="G4" s="113" t="s">
        <v>183</v>
      </c>
      <c r="H4" s="113" t="s">
        <v>146</v>
      </c>
      <c r="I4" s="113" t="s">
        <v>182</v>
      </c>
      <c r="J4" s="113" t="s">
        <v>147</v>
      </c>
      <c r="K4" s="114" t="s">
        <v>121</v>
      </c>
    </row>
    <row r="5" spans="1:11" ht="12.75">
      <c r="A5" s="115"/>
      <c r="B5" s="187" t="s">
        <v>69</v>
      </c>
      <c r="C5" s="187"/>
      <c r="D5" s="187"/>
      <c r="E5" s="187"/>
      <c r="F5" s="187"/>
      <c r="G5" s="187"/>
      <c r="H5" s="187"/>
      <c r="I5" s="187"/>
      <c r="J5" s="187"/>
      <c r="K5" s="187"/>
    </row>
    <row r="6" spans="1:11" ht="12.75">
      <c r="A6" s="119">
        <v>2013</v>
      </c>
      <c r="B6" s="116">
        <v>105635.11200000001</v>
      </c>
      <c r="C6" s="117">
        <v>74639.14</v>
      </c>
      <c r="D6" s="117">
        <v>10533.584999999999</v>
      </c>
      <c r="E6" s="117">
        <v>64105.554999999993</v>
      </c>
      <c r="F6" s="117">
        <v>6018.1120000000001</v>
      </c>
      <c r="G6" s="117">
        <v>4237.915</v>
      </c>
      <c r="H6" s="117">
        <v>1166.6969999999999</v>
      </c>
      <c r="I6" s="117">
        <v>613.5</v>
      </c>
      <c r="J6" s="118">
        <v>24977.86</v>
      </c>
      <c r="K6" s="118" t="s">
        <v>80</v>
      </c>
    </row>
    <row r="7" spans="1:11" ht="12.75">
      <c r="A7" s="119">
        <v>2014</v>
      </c>
      <c r="B7" s="116">
        <v>107457.868</v>
      </c>
      <c r="C7" s="117">
        <v>75928.64899999999</v>
      </c>
      <c r="D7" s="117">
        <v>10016.601999999999</v>
      </c>
      <c r="E7" s="117">
        <v>65912.047000000006</v>
      </c>
      <c r="F7" s="117">
        <v>6679.0070000000005</v>
      </c>
      <c r="G7" s="117">
        <v>4868.8949999999995</v>
      </c>
      <c r="H7" s="117">
        <v>1130.1120000000001</v>
      </c>
      <c r="I7" s="117">
        <v>680</v>
      </c>
      <c r="J7" s="118">
        <v>24850.212</v>
      </c>
      <c r="K7" s="118" t="s">
        <v>80</v>
      </c>
    </row>
    <row r="8" spans="1:11" ht="14.25">
      <c r="A8" s="157" t="s">
        <v>187</v>
      </c>
      <c r="B8" s="108">
        <v>115177.4</v>
      </c>
      <c r="C8" s="108">
        <v>80329.407999999996</v>
      </c>
      <c r="D8" s="117">
        <v>10897.045</v>
      </c>
      <c r="E8" s="117">
        <v>69432.354000000007</v>
      </c>
      <c r="F8" s="108">
        <v>8314.098</v>
      </c>
      <c r="G8" s="117">
        <v>5752.0650000000005</v>
      </c>
      <c r="H8" s="117">
        <v>1199.884</v>
      </c>
      <c r="I8" s="117">
        <v>1362.1489999999999</v>
      </c>
      <c r="J8" s="108">
        <v>26533.891</v>
      </c>
      <c r="K8" s="118" t="s">
        <v>80</v>
      </c>
    </row>
    <row r="9" spans="1:11" ht="14.25">
      <c r="A9" s="158" t="s">
        <v>191</v>
      </c>
      <c r="B9" s="149">
        <v>121774.1</v>
      </c>
      <c r="C9" s="149">
        <v>84415</v>
      </c>
      <c r="D9" s="117">
        <v>11828.3</v>
      </c>
      <c r="E9" s="117">
        <v>72586.72500000002</v>
      </c>
      <c r="F9" s="149">
        <v>9571.9</v>
      </c>
      <c r="G9" s="117">
        <v>6540.192</v>
      </c>
      <c r="H9" s="117">
        <v>1087.8</v>
      </c>
      <c r="I9" s="117">
        <v>1943.934</v>
      </c>
      <c r="J9" s="149">
        <v>27787.188000000002</v>
      </c>
      <c r="K9" s="118" t="s">
        <v>80</v>
      </c>
    </row>
    <row r="10" spans="1:11" ht="12.75">
      <c r="A10" s="119">
        <v>2017</v>
      </c>
      <c r="B10" s="116">
        <v>130535.814</v>
      </c>
      <c r="C10" s="117">
        <v>90445.504000000001</v>
      </c>
      <c r="D10" s="117">
        <v>13515.144</v>
      </c>
      <c r="E10" s="117">
        <v>76930.36</v>
      </c>
      <c r="F10" s="117">
        <v>10411.120000000001</v>
      </c>
      <c r="G10" s="117">
        <v>7361.2820000000002</v>
      </c>
      <c r="H10" s="117">
        <v>1437.59</v>
      </c>
      <c r="I10" s="117">
        <v>1612.248</v>
      </c>
      <c r="J10" s="118">
        <v>29679.19</v>
      </c>
      <c r="K10" s="118" t="s">
        <v>80</v>
      </c>
    </row>
    <row r="11" spans="1:11" ht="12.75">
      <c r="A11" s="119">
        <v>2018</v>
      </c>
      <c r="B11" s="116">
        <v>134244.4</v>
      </c>
      <c r="C11" s="117">
        <v>95977.057000000001</v>
      </c>
      <c r="D11" s="117">
        <v>13381.757</v>
      </c>
      <c r="E11" s="117">
        <v>82595.3</v>
      </c>
      <c r="F11" s="117">
        <v>10854.191000000001</v>
      </c>
      <c r="G11" s="117">
        <v>8196.5540000000001</v>
      </c>
      <c r="H11" s="117">
        <v>1560.3119999999999</v>
      </c>
      <c r="I11" s="117">
        <v>1097.325</v>
      </c>
      <c r="J11" s="118">
        <v>27413.151999999998</v>
      </c>
      <c r="K11" s="118" t="s">
        <v>80</v>
      </c>
    </row>
    <row r="12" spans="1:11" ht="12.75">
      <c r="A12" s="110">
        <v>2019</v>
      </c>
      <c r="B12" s="116">
        <v>147838.53</v>
      </c>
      <c r="C12" s="117">
        <v>106113.92599999999</v>
      </c>
      <c r="D12" s="117">
        <v>14693.641</v>
      </c>
      <c r="E12" s="117">
        <v>91420.284999999989</v>
      </c>
      <c r="F12" s="117">
        <v>12022.687</v>
      </c>
      <c r="G12" s="117">
        <v>9166.5069999999996</v>
      </c>
      <c r="H12" s="117">
        <v>1642.4070000000002</v>
      </c>
      <c r="I12" s="117">
        <v>1213.7729999999999</v>
      </c>
      <c r="J12" s="118">
        <v>29701.916999999998</v>
      </c>
      <c r="K12" s="118" t="s">
        <v>80</v>
      </c>
    </row>
    <row r="13" spans="1:11" ht="14.25">
      <c r="A13" s="152" t="s">
        <v>192</v>
      </c>
      <c r="B13" s="116">
        <v>151873.50599999999</v>
      </c>
      <c r="C13" s="117">
        <v>109752.72900000001</v>
      </c>
      <c r="D13" s="117">
        <v>14939.408999999998</v>
      </c>
      <c r="E13" s="117">
        <v>94813.32</v>
      </c>
      <c r="F13" s="117">
        <v>12452.338</v>
      </c>
      <c r="G13" s="117">
        <v>9023.9470000000001</v>
      </c>
      <c r="H13" s="117">
        <v>2222.5990000000002</v>
      </c>
      <c r="I13" s="117">
        <v>1205.7919999999999</v>
      </c>
      <c r="J13" s="118">
        <v>29668.438999999998</v>
      </c>
      <c r="K13" s="118" t="s">
        <v>80</v>
      </c>
    </row>
    <row r="14" spans="1:11" ht="14.25">
      <c r="A14" s="110" t="s">
        <v>193</v>
      </c>
      <c r="B14" s="116">
        <v>172884.56099999999</v>
      </c>
      <c r="C14" s="108">
        <v>125476.519</v>
      </c>
      <c r="D14" s="117" t="s">
        <v>122</v>
      </c>
      <c r="E14" s="117" t="s">
        <v>122</v>
      </c>
      <c r="F14" s="108">
        <v>13593.259</v>
      </c>
      <c r="G14" s="117" t="s">
        <v>122</v>
      </c>
      <c r="H14" s="117" t="s">
        <v>122</v>
      </c>
      <c r="I14" s="117" t="s">
        <v>122</v>
      </c>
      <c r="J14" s="108">
        <v>33814.783000000003</v>
      </c>
      <c r="K14" s="118" t="s">
        <v>80</v>
      </c>
    </row>
    <row r="15" spans="1:11" ht="12.75">
      <c r="A15" s="128"/>
      <c r="B15" s="192" t="s">
        <v>67</v>
      </c>
      <c r="C15" s="192"/>
      <c r="D15" s="192"/>
      <c r="E15" s="192"/>
      <c r="F15" s="192"/>
      <c r="G15" s="192"/>
      <c r="H15" s="192"/>
      <c r="I15" s="192"/>
      <c r="J15" s="192"/>
      <c r="K15" s="192"/>
    </row>
    <row r="16" spans="1:11" ht="12.75">
      <c r="A16" s="119">
        <v>2013</v>
      </c>
      <c r="B16" s="116">
        <f>B6/$B6*100</f>
        <v>100</v>
      </c>
      <c r="C16" s="116">
        <f t="shared" ref="C16:J16" si="0">C6/$B6*100</f>
        <v>70.657510165748675</v>
      </c>
      <c r="D16" s="116">
        <f t="shared" si="0"/>
        <v>9.9716702151080217</v>
      </c>
      <c r="E16" s="116">
        <f t="shared" si="0"/>
        <v>60.685839950640641</v>
      </c>
      <c r="F16" s="116">
        <f t="shared" si="0"/>
        <v>5.697075419392748</v>
      </c>
      <c r="G16" s="116">
        <f t="shared" si="0"/>
        <v>4.0118431454874584</v>
      </c>
      <c r="H16" s="116">
        <f t="shared" si="0"/>
        <v>1.1044594717710905</v>
      </c>
      <c r="I16" s="116">
        <f t="shared" si="0"/>
        <v>0.58077280213419935</v>
      </c>
      <c r="J16" s="116">
        <f t="shared" si="0"/>
        <v>23.645414414858575</v>
      </c>
      <c r="K16" s="118" t="s">
        <v>80</v>
      </c>
    </row>
    <row r="17" spans="1:11" ht="12.75">
      <c r="A17" s="119">
        <v>2014</v>
      </c>
      <c r="B17" s="116">
        <f t="shared" ref="B17:J17" si="1">B7/$B7*100</f>
        <v>100</v>
      </c>
      <c r="C17" s="117">
        <f t="shared" si="1"/>
        <v>70.658994462834485</v>
      </c>
      <c r="D17" s="117">
        <f t="shared" si="1"/>
        <v>9.3214226062999863</v>
      </c>
      <c r="E17" s="117">
        <f t="shared" si="1"/>
        <v>61.33757185653451</v>
      </c>
      <c r="F17" s="117">
        <f t="shared" si="1"/>
        <v>6.215465767476422</v>
      </c>
      <c r="G17" s="117">
        <f t="shared" si="1"/>
        <v>4.5309804583132056</v>
      </c>
      <c r="H17" s="117">
        <f t="shared" si="1"/>
        <v>1.0516791567091206</v>
      </c>
      <c r="I17" s="117">
        <f t="shared" si="1"/>
        <v>0.63280615245409488</v>
      </c>
      <c r="J17" s="118">
        <f t="shared" si="1"/>
        <v>23.125539769689084</v>
      </c>
      <c r="K17" s="118" t="s">
        <v>80</v>
      </c>
    </row>
    <row r="18" spans="1:11" ht="12.75">
      <c r="A18" s="119">
        <v>2015</v>
      </c>
      <c r="B18" s="116">
        <f t="shared" ref="B18:J18" si="2">B8/$B8*100</f>
        <v>100</v>
      </c>
      <c r="C18" s="116">
        <f t="shared" si="2"/>
        <v>69.744071319547061</v>
      </c>
      <c r="D18" s="116">
        <f t="shared" si="2"/>
        <v>9.4610965345632039</v>
      </c>
      <c r="E18" s="116">
        <f t="shared" si="2"/>
        <v>60.282966970950902</v>
      </c>
      <c r="F18" s="116">
        <f t="shared" si="2"/>
        <v>7.2185150906341002</v>
      </c>
      <c r="G18" s="116">
        <f t="shared" si="2"/>
        <v>4.9940917228553525</v>
      </c>
      <c r="H18" s="116">
        <f t="shared" si="2"/>
        <v>1.0417703473077184</v>
      </c>
      <c r="I18" s="116">
        <f t="shared" si="2"/>
        <v>1.1826530204710299</v>
      </c>
      <c r="J18" s="116">
        <f t="shared" si="2"/>
        <v>23.037410985141182</v>
      </c>
      <c r="K18" s="118" t="s">
        <v>80</v>
      </c>
    </row>
    <row r="19" spans="1:11" ht="12.75">
      <c r="A19" s="119">
        <v>2016</v>
      </c>
      <c r="B19" s="116">
        <f t="shared" ref="B19:J19" si="3">B9/$B9*100</f>
        <v>100</v>
      </c>
      <c r="C19" s="116">
        <f t="shared" si="3"/>
        <v>69.320980405521368</v>
      </c>
      <c r="D19" s="116">
        <f t="shared" si="3"/>
        <v>9.7133134221480582</v>
      </c>
      <c r="E19" s="116">
        <f t="shared" si="3"/>
        <v>59.60768751319042</v>
      </c>
      <c r="F19" s="116">
        <f t="shared" si="3"/>
        <v>7.8603742503537282</v>
      </c>
      <c r="G19" s="116">
        <f t="shared" si="3"/>
        <v>5.3707578212444185</v>
      </c>
      <c r="H19" s="116">
        <f t="shared" si="3"/>
        <v>0.89329340147042757</v>
      </c>
      <c r="I19" s="116">
        <f t="shared" si="3"/>
        <v>1.5963443786486615</v>
      </c>
      <c r="J19" s="116">
        <f t="shared" si="3"/>
        <v>22.818635489812696</v>
      </c>
      <c r="K19" s="118" t="s">
        <v>80</v>
      </c>
    </row>
    <row r="20" spans="1:11" ht="12.75">
      <c r="A20" s="119">
        <v>2017</v>
      </c>
      <c r="B20" s="116">
        <f t="shared" ref="B20:J20" si="4">B10/$B10*100</f>
        <v>100</v>
      </c>
      <c r="C20" s="116">
        <f t="shared" si="4"/>
        <v>69.287884472838996</v>
      </c>
      <c r="D20" s="116">
        <f t="shared" si="4"/>
        <v>10.353590777776894</v>
      </c>
      <c r="E20" s="116">
        <f t="shared" si="4"/>
        <v>58.934293695062109</v>
      </c>
      <c r="F20" s="116">
        <f t="shared" si="4"/>
        <v>7.9756809116002456</v>
      </c>
      <c r="G20" s="116">
        <f t="shared" si="4"/>
        <v>5.6392814925105537</v>
      </c>
      <c r="H20" s="116">
        <f t="shared" si="4"/>
        <v>1.1012992955327954</v>
      </c>
      <c r="I20" s="116">
        <f t="shared" si="4"/>
        <v>1.2351001235568961</v>
      </c>
      <c r="J20" s="116">
        <f t="shared" si="4"/>
        <v>22.736434615560754</v>
      </c>
      <c r="K20" s="118" t="s">
        <v>80</v>
      </c>
    </row>
    <row r="21" spans="1:11" ht="12.75">
      <c r="A21" s="119">
        <v>2018</v>
      </c>
      <c r="B21" s="116">
        <f t="shared" ref="B21:J21" si="5">B11/$B11*100</f>
        <v>100</v>
      </c>
      <c r="C21" s="116">
        <f t="shared" si="5"/>
        <v>71.494272386781134</v>
      </c>
      <c r="D21" s="116">
        <f t="shared" si="5"/>
        <v>9.9682050051994722</v>
      </c>
      <c r="E21" s="116">
        <f t="shared" si="5"/>
        <v>61.526067381581662</v>
      </c>
      <c r="F21" s="116">
        <f t="shared" si="5"/>
        <v>8.0853957409024151</v>
      </c>
      <c r="G21" s="116">
        <f t="shared" si="5"/>
        <v>6.1056952841235832</v>
      </c>
      <c r="H21" s="116">
        <f t="shared" si="5"/>
        <v>1.1622920583651906</v>
      </c>
      <c r="I21" s="116">
        <f t="shared" si="5"/>
        <v>0.81740839841363955</v>
      </c>
      <c r="J21" s="116">
        <f t="shared" si="5"/>
        <v>20.42033187231646</v>
      </c>
      <c r="K21" s="118" t="s">
        <v>80</v>
      </c>
    </row>
    <row r="22" spans="1:11" ht="12.75">
      <c r="A22" s="110">
        <v>2019</v>
      </c>
      <c r="B22" s="116">
        <f t="shared" ref="B22:J23" si="6">B12/$B12*100</f>
        <v>100</v>
      </c>
      <c r="C22" s="116">
        <f t="shared" si="6"/>
        <v>71.776908225480867</v>
      </c>
      <c r="D22" s="116">
        <f t="shared" si="6"/>
        <v>9.9389793716157744</v>
      </c>
      <c r="E22" s="116">
        <f t="shared" si="6"/>
        <v>61.837928853865087</v>
      </c>
      <c r="F22" s="116">
        <f t="shared" si="6"/>
        <v>8.1323096218556827</v>
      </c>
      <c r="G22" s="116">
        <f t="shared" si="6"/>
        <v>6.200350476969704</v>
      </c>
      <c r="H22" s="116">
        <f t="shared" si="6"/>
        <v>1.1109465171224309</v>
      </c>
      <c r="I22" s="116">
        <f t="shared" si="6"/>
        <v>0.82101262776354722</v>
      </c>
      <c r="J22" s="116">
        <f t="shared" si="6"/>
        <v>20.090782152663447</v>
      </c>
      <c r="K22" s="118" t="s">
        <v>80</v>
      </c>
    </row>
    <row r="23" spans="1:11" ht="14.25">
      <c r="A23" s="152" t="s">
        <v>192</v>
      </c>
      <c r="B23" s="116">
        <f t="shared" ref="B23:J24" si="7">B13/$B13*100</f>
        <v>100</v>
      </c>
      <c r="C23" s="116">
        <f t="shared" si="7"/>
        <v>72.265882240184808</v>
      </c>
      <c r="D23" s="116">
        <f t="shared" si="6"/>
        <v>9.8367446656561661</v>
      </c>
      <c r="E23" s="116">
        <f t="shared" si="6"/>
        <v>62.429137574528639</v>
      </c>
      <c r="F23" s="116">
        <f t="shared" si="7"/>
        <v>8.1991509434173473</v>
      </c>
      <c r="G23" s="116">
        <f t="shared" si="6"/>
        <v>5.941751947176356</v>
      </c>
      <c r="H23" s="116">
        <f t="shared" si="6"/>
        <v>1.4634540668337506</v>
      </c>
      <c r="I23" s="116">
        <f t="shared" si="6"/>
        <v>0.79394492940723982</v>
      </c>
      <c r="J23" s="116">
        <f t="shared" si="7"/>
        <v>19.534966816397851</v>
      </c>
      <c r="K23" s="118" t="s">
        <v>80</v>
      </c>
    </row>
    <row r="24" spans="1:11" ht="14.25">
      <c r="A24" s="110" t="s">
        <v>193</v>
      </c>
      <c r="B24" s="116">
        <f t="shared" si="7"/>
        <v>100</v>
      </c>
      <c r="C24" s="116">
        <f t="shared" si="7"/>
        <v>72.578209571877267</v>
      </c>
      <c r="D24" s="116" t="s">
        <v>122</v>
      </c>
      <c r="E24" s="116" t="s">
        <v>122</v>
      </c>
      <c r="F24" s="116">
        <f t="shared" si="7"/>
        <v>7.8626216947157017</v>
      </c>
      <c r="G24" s="116" t="s">
        <v>122</v>
      </c>
      <c r="H24" s="116" t="s">
        <v>122</v>
      </c>
      <c r="I24" s="116" t="s">
        <v>122</v>
      </c>
      <c r="J24" s="116">
        <f t="shared" si="7"/>
        <v>19.559168733407031</v>
      </c>
      <c r="K24" s="118" t="s">
        <v>80</v>
      </c>
    </row>
    <row r="25" spans="1:11" ht="12.75">
      <c r="A25" s="104"/>
      <c r="B25" s="104"/>
      <c r="C25" s="104"/>
      <c r="D25" s="104"/>
      <c r="E25" s="104"/>
      <c r="F25" s="104"/>
      <c r="G25" s="104"/>
      <c r="H25" s="104"/>
      <c r="I25" s="104"/>
      <c r="J25" s="104"/>
      <c r="K25" s="104"/>
    </row>
    <row r="26" spans="1:11" ht="14.25">
      <c r="A26" s="104" t="s">
        <v>151</v>
      </c>
      <c r="B26" s="104"/>
      <c r="C26" s="104"/>
      <c r="D26" s="104"/>
      <c r="E26" s="104"/>
      <c r="F26" s="104"/>
      <c r="G26" s="104"/>
      <c r="H26" s="104"/>
      <c r="I26" s="104"/>
      <c r="J26" s="104"/>
      <c r="K26" s="104"/>
    </row>
    <row r="27" spans="1:11" ht="14.25">
      <c r="A27" s="112" t="s">
        <v>198</v>
      </c>
      <c r="B27" s="104"/>
      <c r="C27" s="104"/>
      <c r="D27" s="104"/>
      <c r="E27" s="104"/>
      <c r="F27" s="104"/>
      <c r="G27" s="104"/>
      <c r="H27" s="104"/>
      <c r="I27" s="104"/>
      <c r="J27" s="104"/>
    </row>
    <row r="28" spans="1:11" ht="14.25">
      <c r="A28" s="112" t="s">
        <v>189</v>
      </c>
      <c r="B28" s="104"/>
      <c r="C28" s="104"/>
      <c r="D28" s="104"/>
      <c r="E28" s="104"/>
      <c r="F28" s="104"/>
      <c r="G28" s="104"/>
      <c r="H28" s="104"/>
      <c r="I28" s="104"/>
      <c r="J28" s="104"/>
      <c r="K28" s="104"/>
    </row>
    <row r="29" spans="1:11" ht="14.25">
      <c r="A29" s="104" t="s">
        <v>188</v>
      </c>
      <c r="B29" s="104"/>
      <c r="C29" s="104"/>
      <c r="D29" s="104"/>
      <c r="E29" s="104"/>
      <c r="F29" s="104"/>
      <c r="G29" s="104"/>
      <c r="H29" s="104"/>
      <c r="I29" s="104"/>
      <c r="J29" s="104"/>
      <c r="K29" s="104"/>
    </row>
    <row r="30" spans="1:11" ht="15" customHeight="1"/>
    <row r="31" spans="1:11" ht="15" customHeight="1"/>
  </sheetData>
  <mergeCells count="4">
    <mergeCell ref="B5:K5"/>
    <mergeCell ref="A3:A4"/>
    <mergeCell ref="B3:B4"/>
    <mergeCell ref="B15:K15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29"/>
  <sheetViews>
    <sheetView zoomScaleNormal="100" workbookViewId="0">
      <selection activeCell="A25" sqref="A25"/>
    </sheetView>
  </sheetViews>
  <sheetFormatPr defaultColWidth="9.140625" defaultRowHeight="12"/>
  <cols>
    <col min="1" max="1" width="7.85546875" style="101" customWidth="1"/>
    <col min="2" max="3" width="9.140625" style="101"/>
    <col min="4" max="4" width="14.28515625" style="101" customWidth="1"/>
    <col min="5" max="5" width="15.5703125" style="101" customWidth="1"/>
    <col min="6" max="6" width="11.28515625" style="101" customWidth="1"/>
    <col min="7" max="7" width="9.140625" style="101"/>
    <col min="8" max="8" width="11" style="101" customWidth="1"/>
    <col min="9" max="9" width="13" style="101" customWidth="1"/>
    <col min="10" max="10" width="12.28515625" style="101" customWidth="1"/>
    <col min="11" max="11" width="12.5703125" style="101" customWidth="1"/>
    <col min="12" max="12" width="13.5703125" style="102" customWidth="1"/>
    <col min="13" max="16384" width="9.140625" style="101"/>
  </cols>
  <sheetData>
    <row r="1" spans="1:12" ht="12.75">
      <c r="A1" s="136" t="s">
        <v>178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11"/>
    </row>
    <row r="2" spans="1:12" ht="12.75">
      <c r="A2" s="104"/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11"/>
    </row>
    <row r="3" spans="1:12" ht="12.75">
      <c r="A3" s="185" t="s">
        <v>39</v>
      </c>
      <c r="B3" s="186" t="s">
        <v>68</v>
      </c>
      <c r="C3" s="130" t="s">
        <v>81</v>
      </c>
      <c r="D3" s="130" t="s">
        <v>82</v>
      </c>
      <c r="E3" s="130" t="s">
        <v>83</v>
      </c>
      <c r="F3" s="130" t="s">
        <v>85</v>
      </c>
      <c r="G3" s="130" t="s">
        <v>86</v>
      </c>
      <c r="H3" s="130" t="s">
        <v>87</v>
      </c>
      <c r="I3" s="130" t="s">
        <v>88</v>
      </c>
      <c r="J3" s="130" t="s">
        <v>90</v>
      </c>
      <c r="K3" s="130" t="s">
        <v>91</v>
      </c>
      <c r="L3" s="130" t="s">
        <v>92</v>
      </c>
    </row>
    <row r="4" spans="1:12" ht="99.75" customHeight="1">
      <c r="A4" s="185"/>
      <c r="B4" s="186"/>
      <c r="C4" s="113" t="s">
        <v>93</v>
      </c>
      <c r="D4" s="113" t="s">
        <v>94</v>
      </c>
      <c r="E4" s="113" t="s">
        <v>95</v>
      </c>
      <c r="F4" s="113" t="s">
        <v>84</v>
      </c>
      <c r="G4" s="113" t="s">
        <v>96</v>
      </c>
      <c r="H4" s="113" t="s">
        <v>155</v>
      </c>
      <c r="I4" s="113" t="s">
        <v>97</v>
      </c>
      <c r="J4" s="113" t="s">
        <v>89</v>
      </c>
      <c r="K4" s="113" t="s">
        <v>184</v>
      </c>
      <c r="L4" s="113" t="s">
        <v>185</v>
      </c>
    </row>
    <row r="5" spans="1:12" ht="12.75">
      <c r="A5" s="115"/>
      <c r="B5" s="193" t="s">
        <v>98</v>
      </c>
      <c r="C5" s="193"/>
      <c r="D5" s="193"/>
      <c r="E5" s="193"/>
      <c r="F5" s="193"/>
      <c r="G5" s="193"/>
      <c r="H5" s="193"/>
      <c r="I5" s="193"/>
      <c r="J5" s="193"/>
      <c r="K5" s="193"/>
      <c r="L5" s="193"/>
    </row>
    <row r="6" spans="1:12" ht="12.75">
      <c r="A6" s="119">
        <v>2013</v>
      </c>
      <c r="B6" s="116">
        <v>105635.11200000001</v>
      </c>
      <c r="C6" s="117">
        <v>59304.411999999997</v>
      </c>
      <c r="D6" s="117">
        <v>3819.5680000000002</v>
      </c>
      <c r="E6" s="117">
        <v>6239.9009999999998</v>
      </c>
      <c r="F6" s="117">
        <v>4979.7550000000001</v>
      </c>
      <c r="G6" s="117">
        <v>25307.543000000001</v>
      </c>
      <c r="H6" s="117">
        <v>22926.929</v>
      </c>
      <c r="I6" s="117">
        <v>2380.614</v>
      </c>
      <c r="J6" s="118">
        <v>2725.6659999999997</v>
      </c>
      <c r="K6" s="118">
        <v>2758.239</v>
      </c>
      <c r="L6" s="118">
        <v>500.02799999999996</v>
      </c>
    </row>
    <row r="7" spans="1:12" ht="12.75">
      <c r="A7" s="119">
        <v>2014</v>
      </c>
      <c r="B7" s="116">
        <v>107457.868</v>
      </c>
      <c r="C7" s="117">
        <v>60845.236999999994</v>
      </c>
      <c r="D7" s="117">
        <v>3920.5529999999999</v>
      </c>
      <c r="E7" s="117">
        <v>6133.8319999999994</v>
      </c>
      <c r="F7" s="117">
        <v>5080.2590000000009</v>
      </c>
      <c r="G7" s="117">
        <v>25647.206000000006</v>
      </c>
      <c r="H7" s="117">
        <v>23069.002</v>
      </c>
      <c r="I7" s="117">
        <v>2578.2040000000002</v>
      </c>
      <c r="J7" s="118">
        <v>2908.22</v>
      </c>
      <c r="K7" s="118">
        <v>2457.7460000000001</v>
      </c>
      <c r="L7" s="118">
        <v>464.815</v>
      </c>
    </row>
    <row r="8" spans="1:12" ht="14.25">
      <c r="A8" s="157" t="s">
        <v>194</v>
      </c>
      <c r="B8" s="108">
        <v>115177.4</v>
      </c>
      <c r="C8" s="116">
        <v>64245.737000000001</v>
      </c>
      <c r="D8" s="116">
        <v>5591.5439999999999</v>
      </c>
      <c r="E8" s="116">
        <v>6412.8370000000004</v>
      </c>
      <c r="F8" s="116">
        <v>5936.9170000000004</v>
      </c>
      <c r="G8" s="116">
        <v>27215.032999999999</v>
      </c>
      <c r="H8" s="116">
        <v>24432.752</v>
      </c>
      <c r="I8" s="116">
        <v>2782.2809999999999</v>
      </c>
      <c r="J8" s="116">
        <v>2742.056</v>
      </c>
      <c r="K8" s="116">
        <v>2231.0889999999999</v>
      </c>
      <c r="L8" s="118">
        <v>802.18399999999997</v>
      </c>
    </row>
    <row r="9" spans="1:12" ht="14.25">
      <c r="A9" s="158" t="s">
        <v>195</v>
      </c>
      <c r="B9" s="149">
        <v>121774.09299999999</v>
      </c>
      <c r="C9" s="116">
        <v>69702.558000000005</v>
      </c>
      <c r="D9" s="116">
        <v>5753.4780000000001</v>
      </c>
      <c r="E9" s="116">
        <v>7143.6049999999996</v>
      </c>
      <c r="F9" s="116">
        <v>4561.5479999999998</v>
      </c>
      <c r="G9" s="116">
        <v>28286.787</v>
      </c>
      <c r="H9" s="116">
        <v>25551.646000000001</v>
      </c>
      <c r="I9" s="116">
        <v>2735.1410000000001</v>
      </c>
      <c r="J9" s="116">
        <v>3430.49</v>
      </c>
      <c r="K9" s="116">
        <v>2318.9789999999998</v>
      </c>
      <c r="L9" s="118">
        <v>576.64800000000002</v>
      </c>
    </row>
    <row r="10" spans="1:12" ht="12.75">
      <c r="A10" s="119">
        <v>2017</v>
      </c>
      <c r="B10" s="116">
        <v>130535.81399999997</v>
      </c>
      <c r="C10" s="116">
        <v>75954.274999999965</v>
      </c>
      <c r="D10" s="116">
        <v>6283.3579999999993</v>
      </c>
      <c r="E10" s="116">
        <v>7879.4139999999989</v>
      </c>
      <c r="F10" s="116">
        <v>4843.3990000000003</v>
      </c>
      <c r="G10" s="116">
        <v>29588.614999999998</v>
      </c>
      <c r="H10" s="116">
        <v>26539.01</v>
      </c>
      <c r="I10" s="116">
        <v>3049.6049999999996</v>
      </c>
      <c r="J10" s="116">
        <v>3106.9009999999998</v>
      </c>
      <c r="K10" s="116">
        <v>2325.6040000000003</v>
      </c>
      <c r="L10" s="118">
        <v>554.24800000000005</v>
      </c>
    </row>
    <row r="11" spans="1:12" ht="12.75">
      <c r="A11" s="119">
        <v>2018</v>
      </c>
      <c r="B11" s="116">
        <v>134244.4</v>
      </c>
      <c r="C11" s="116">
        <v>77092.317999999999</v>
      </c>
      <c r="D11" s="116">
        <v>6896.8880000000008</v>
      </c>
      <c r="E11" s="116">
        <v>8300.0349999999999</v>
      </c>
      <c r="F11" s="116">
        <v>4979.2260000000006</v>
      </c>
      <c r="G11" s="116">
        <v>30723.350999999999</v>
      </c>
      <c r="H11" s="116">
        <v>27914.843000000001</v>
      </c>
      <c r="I11" s="116">
        <v>2808.5079999999998</v>
      </c>
      <c r="J11" s="116">
        <v>3065.377</v>
      </c>
      <c r="K11" s="116">
        <v>2446.5819999999999</v>
      </c>
      <c r="L11" s="118">
        <v>740.62300000000005</v>
      </c>
    </row>
    <row r="12" spans="1:12" ht="12.75">
      <c r="A12" s="110">
        <v>2019</v>
      </c>
      <c r="B12" s="116">
        <v>147838.53</v>
      </c>
      <c r="C12" s="116">
        <v>87111.237000000008</v>
      </c>
      <c r="D12" s="116">
        <v>6686.067</v>
      </c>
      <c r="E12" s="116">
        <v>9936.509</v>
      </c>
      <c r="F12" s="116">
        <v>5535.7270000000008</v>
      </c>
      <c r="G12" s="116">
        <v>32187.058000000001</v>
      </c>
      <c r="H12" s="116">
        <v>29123.31</v>
      </c>
      <c r="I12" s="116">
        <v>3063.748</v>
      </c>
      <c r="J12" s="116">
        <v>3085.6289999999999</v>
      </c>
      <c r="K12" s="116">
        <v>2478.875</v>
      </c>
      <c r="L12" s="120">
        <v>817.428</v>
      </c>
    </row>
    <row r="13" spans="1:12" ht="14.25">
      <c r="A13" s="110" t="s">
        <v>196</v>
      </c>
      <c r="B13" s="116">
        <v>151873.50599999999</v>
      </c>
      <c r="C13" s="116">
        <v>88117.54</v>
      </c>
      <c r="D13" s="116">
        <v>6416.5050000000001</v>
      </c>
      <c r="E13" s="116">
        <v>12547.803</v>
      </c>
      <c r="F13" s="116">
        <v>5938.7780000000002</v>
      </c>
      <c r="G13" s="116">
        <v>33007.485000000001</v>
      </c>
      <c r="H13" s="116">
        <v>29971.885999999999</v>
      </c>
      <c r="I13" s="116">
        <v>3035.5990000000002</v>
      </c>
      <c r="J13" s="116">
        <v>2926.3119999999999</v>
      </c>
      <c r="K13" s="116">
        <v>1703.03</v>
      </c>
      <c r="L13" s="120">
        <v>1216.0530000000001</v>
      </c>
    </row>
    <row r="14" spans="1:12" ht="12.75">
      <c r="A14" s="104"/>
      <c r="B14" s="194" t="s">
        <v>67</v>
      </c>
      <c r="C14" s="194"/>
      <c r="D14" s="194"/>
      <c r="E14" s="194"/>
      <c r="F14" s="194"/>
      <c r="G14" s="194"/>
      <c r="H14" s="194"/>
      <c r="I14" s="194"/>
      <c r="J14" s="194"/>
      <c r="K14" s="194"/>
      <c r="L14" s="194"/>
    </row>
    <row r="15" spans="1:12" ht="12.75">
      <c r="A15" s="119">
        <v>2013</v>
      </c>
      <c r="B15" s="116">
        <f t="shared" ref="B15:H22" si="0">B6/$B6*100</f>
        <v>100</v>
      </c>
      <c r="C15" s="117">
        <f t="shared" si="0"/>
        <v>56.140814239871297</v>
      </c>
      <c r="D15" s="117">
        <f t="shared" si="0"/>
        <v>3.6158128937279868</v>
      </c>
      <c r="E15" s="117">
        <f t="shared" si="0"/>
        <v>5.9070330705949363</v>
      </c>
      <c r="F15" s="117">
        <f t="shared" si="0"/>
        <v>4.7141096418774087</v>
      </c>
      <c r="G15" s="117">
        <f t="shared" si="0"/>
        <v>23.957510453531778</v>
      </c>
      <c r="H15" s="117">
        <f t="shared" si="0"/>
        <v>21.70389046399648</v>
      </c>
      <c r="I15" s="117" t="s">
        <v>80</v>
      </c>
      <c r="J15" s="118">
        <f>J6/$B6*100</f>
        <v>2.5802651678922812</v>
      </c>
      <c r="K15" s="118">
        <f>K6/$B6*100</f>
        <v>2.611100559064111</v>
      </c>
      <c r="L15" s="118" t="s">
        <v>80</v>
      </c>
    </row>
    <row r="16" spans="1:12" ht="12.75">
      <c r="A16" s="119">
        <v>2014</v>
      </c>
      <c r="B16" s="116">
        <f t="shared" si="0"/>
        <v>100</v>
      </c>
      <c r="C16" s="117">
        <f t="shared" si="0"/>
        <v>56.622412236952243</v>
      </c>
      <c r="D16" s="117">
        <f t="shared" si="0"/>
        <v>3.6484559697387628</v>
      </c>
      <c r="E16" s="117">
        <f t="shared" si="0"/>
        <v>5.7081273937055954</v>
      </c>
      <c r="F16" s="117">
        <f t="shared" si="0"/>
        <v>4.7276752224415999</v>
      </c>
      <c r="G16" s="117">
        <f t="shared" si="0"/>
        <v>23.867220220672909</v>
      </c>
      <c r="H16" s="117">
        <f t="shared" si="0"/>
        <v>21.467950583199734</v>
      </c>
      <c r="I16" s="117">
        <f t="shared" ref="I16:I22" si="1">I7/$B7*100</f>
        <v>2.3992696374731723</v>
      </c>
      <c r="J16" s="118">
        <f t="shared" ref="J16:K16" si="2">J7/$B7*100</f>
        <v>2.7063816304265407</v>
      </c>
      <c r="K16" s="118">
        <f t="shared" si="2"/>
        <v>2.2871717499550615</v>
      </c>
      <c r="L16" s="118">
        <f t="shared" ref="L16:L22" si="3">L7/$B7*100</f>
        <v>0.43255557610727952</v>
      </c>
    </row>
    <row r="17" spans="1:12" ht="12.75">
      <c r="A17" s="119">
        <v>2015</v>
      </c>
      <c r="B17" s="116">
        <f t="shared" si="0"/>
        <v>100</v>
      </c>
      <c r="C17" s="117">
        <f t="shared" si="0"/>
        <v>55.779811838086289</v>
      </c>
      <c r="D17" s="117">
        <f t="shared" si="0"/>
        <v>4.8547232356347694</v>
      </c>
      <c r="E17" s="117">
        <f t="shared" si="0"/>
        <v>5.5677910770689394</v>
      </c>
      <c r="F17" s="117">
        <f t="shared" si="0"/>
        <v>5.1545850140739429</v>
      </c>
      <c r="G17" s="117">
        <f t="shared" si="0"/>
        <v>23.628796100623909</v>
      </c>
      <c r="H17" s="117">
        <f t="shared" si="0"/>
        <v>21.213147718215556</v>
      </c>
      <c r="I17" s="117">
        <f t="shared" si="1"/>
        <v>2.4156483824083543</v>
      </c>
      <c r="J17" s="118">
        <f t="shared" ref="J17:K17" si="4">J8/$B8*100</f>
        <v>2.3807239962006439</v>
      </c>
      <c r="K17" s="118">
        <f t="shared" si="4"/>
        <v>1.9370892206283525</v>
      </c>
      <c r="L17" s="118">
        <f t="shared" si="3"/>
        <v>0.69647691300550285</v>
      </c>
    </row>
    <row r="18" spans="1:12" ht="12.75">
      <c r="A18" s="119">
        <v>2016</v>
      </c>
      <c r="B18" s="116">
        <f t="shared" si="0"/>
        <v>100</v>
      </c>
      <c r="C18" s="117">
        <f t="shared" si="0"/>
        <v>57.239233964156902</v>
      </c>
      <c r="D18" s="117">
        <f t="shared" si="0"/>
        <v>4.7247143117707315</v>
      </c>
      <c r="E18" s="117">
        <f t="shared" si="0"/>
        <v>5.8662764993864496</v>
      </c>
      <c r="F18" s="117">
        <f t="shared" si="0"/>
        <v>3.7459100598679886</v>
      </c>
      <c r="G18" s="117">
        <f t="shared" si="0"/>
        <v>23.228903868739962</v>
      </c>
      <c r="H18" s="117">
        <f t="shared" si="0"/>
        <v>20.982825961183714</v>
      </c>
      <c r="I18" s="117">
        <f t="shared" si="1"/>
        <v>2.2460779075562485</v>
      </c>
      <c r="J18" s="118">
        <f t="shared" ref="J18:K18" si="5">J9/$B9*100</f>
        <v>2.8170934518888182</v>
      </c>
      <c r="K18" s="118">
        <f t="shared" si="5"/>
        <v>1.9043286982231926</v>
      </c>
      <c r="L18" s="118">
        <f t="shared" si="3"/>
        <v>0.47353914596596508</v>
      </c>
    </row>
    <row r="19" spans="1:12" ht="12.75">
      <c r="A19" s="119">
        <v>2017</v>
      </c>
      <c r="B19" s="116">
        <f t="shared" si="0"/>
        <v>100</v>
      </c>
      <c r="C19" s="117">
        <f t="shared" si="0"/>
        <v>58.186541051484909</v>
      </c>
      <c r="D19" s="117">
        <f t="shared" si="0"/>
        <v>4.8135127115383067</v>
      </c>
      <c r="E19" s="117">
        <f t="shared" si="0"/>
        <v>6.0362085764447757</v>
      </c>
      <c r="F19" s="117">
        <f t="shared" si="0"/>
        <v>3.7103985883904635</v>
      </c>
      <c r="G19" s="117">
        <f t="shared" si="0"/>
        <v>22.667047527661648</v>
      </c>
      <c r="H19" s="117">
        <f t="shared" si="0"/>
        <v>20.33082660364764</v>
      </c>
      <c r="I19" s="117">
        <f t="shared" si="1"/>
        <v>2.3362209240140031</v>
      </c>
      <c r="J19" s="118">
        <f t="shared" ref="J19:K19" si="6">J10/$B10*100</f>
        <v>2.3801138590210962</v>
      </c>
      <c r="K19" s="118">
        <f t="shared" si="6"/>
        <v>1.7815830987195598</v>
      </c>
      <c r="L19" s="118">
        <f t="shared" si="3"/>
        <v>0.42459458673923783</v>
      </c>
    </row>
    <row r="20" spans="1:12" ht="12.75">
      <c r="A20" s="119">
        <v>2018</v>
      </c>
      <c r="B20" s="116">
        <f t="shared" si="0"/>
        <v>100</v>
      </c>
      <c r="C20" s="117">
        <f t="shared" si="0"/>
        <v>57.426840896156563</v>
      </c>
      <c r="D20" s="117">
        <f t="shared" si="0"/>
        <v>5.1375610453769402</v>
      </c>
      <c r="E20" s="117">
        <f t="shared" si="0"/>
        <v>6.1827793189138625</v>
      </c>
      <c r="F20" s="117">
        <f t="shared" si="0"/>
        <v>3.7090753878746532</v>
      </c>
      <c r="G20" s="117">
        <f t="shared" si="0"/>
        <v>22.886132307939846</v>
      </c>
      <c r="H20" s="117">
        <f t="shared" si="0"/>
        <v>20.794046530060101</v>
      </c>
      <c r="I20" s="117">
        <f t="shared" si="1"/>
        <v>2.0920857778797477</v>
      </c>
      <c r="J20" s="118">
        <f t="shared" ref="J20:K20" si="7">J11/$B11*100</f>
        <v>2.2834300723158658</v>
      </c>
      <c r="K20" s="118">
        <f t="shared" si="7"/>
        <v>1.8224834704464394</v>
      </c>
      <c r="L20" s="118">
        <f t="shared" si="3"/>
        <v>0.55169750097583226</v>
      </c>
    </row>
    <row r="21" spans="1:12" ht="12.75">
      <c r="A21" s="110">
        <v>2019</v>
      </c>
      <c r="B21" s="116">
        <f t="shared" si="0"/>
        <v>100</v>
      </c>
      <c r="C21" s="117">
        <f t="shared" si="0"/>
        <v>58.92322995906413</v>
      </c>
      <c r="D21" s="117">
        <f t="shared" si="0"/>
        <v>4.5225469977278587</v>
      </c>
      <c r="E21" s="117">
        <f t="shared" si="0"/>
        <v>6.721190341922366</v>
      </c>
      <c r="F21" s="117">
        <f t="shared" si="0"/>
        <v>3.7444413171586604</v>
      </c>
      <c r="G21" s="117">
        <f t="shared" si="0"/>
        <v>21.771765452483869</v>
      </c>
      <c r="H21" s="117">
        <f t="shared" si="0"/>
        <v>19.699404478656547</v>
      </c>
      <c r="I21" s="117">
        <f t="shared" si="1"/>
        <v>2.0723609738273239</v>
      </c>
      <c r="J21" s="118">
        <f t="shared" ref="J21:K22" si="8">J12/$B12*100</f>
        <v>2.0871615809491613</v>
      </c>
      <c r="K21" s="118">
        <f t="shared" si="8"/>
        <v>1.6767448918762924</v>
      </c>
      <c r="L21" s="118">
        <f t="shared" si="3"/>
        <v>0.55291945881767091</v>
      </c>
    </row>
    <row r="22" spans="1:12" ht="14.25">
      <c r="A22" s="110" t="s">
        <v>171</v>
      </c>
      <c r="B22" s="116">
        <f t="shared" si="0"/>
        <v>100</v>
      </c>
      <c r="C22" s="117">
        <f t="shared" si="0"/>
        <v>58.020350172201859</v>
      </c>
      <c r="D22" s="117">
        <f t="shared" si="0"/>
        <v>4.224900819765101</v>
      </c>
      <c r="E22" s="117">
        <f t="shared" si="0"/>
        <v>8.2620091749248221</v>
      </c>
      <c r="F22" s="117">
        <f t="shared" si="0"/>
        <v>3.9103449682658944</v>
      </c>
      <c r="G22" s="117">
        <f t="shared" si="0"/>
        <v>21.733537250401003</v>
      </c>
      <c r="H22" s="117">
        <f t="shared" si="0"/>
        <v>19.734769275689203</v>
      </c>
      <c r="I22" s="117">
        <f t="shared" si="1"/>
        <v>1.9987679747117977</v>
      </c>
      <c r="J22" s="118">
        <f t="shared" si="8"/>
        <v>1.9268087483277037</v>
      </c>
      <c r="K22" s="118">
        <f t="shared" si="8"/>
        <v>1.1213476562528293</v>
      </c>
      <c r="L22" s="118">
        <f t="shared" si="3"/>
        <v>0.80070120986079041</v>
      </c>
    </row>
    <row r="23" spans="1:12" ht="12.75">
      <c r="A23" s="104"/>
      <c r="B23" s="104"/>
      <c r="C23" s="104"/>
      <c r="D23" s="104"/>
      <c r="E23" s="104"/>
      <c r="F23" s="104"/>
      <c r="G23" s="104"/>
      <c r="H23" s="104"/>
      <c r="I23" s="104"/>
      <c r="J23" s="104"/>
      <c r="K23" s="104"/>
      <c r="L23" s="111"/>
    </row>
    <row r="24" spans="1:12" ht="14.25">
      <c r="A24" s="112" t="s">
        <v>199</v>
      </c>
      <c r="B24" s="104"/>
      <c r="C24" s="104"/>
      <c r="D24" s="104"/>
      <c r="E24" s="104"/>
      <c r="F24" s="104"/>
      <c r="G24" s="104"/>
      <c r="H24" s="104"/>
      <c r="I24" s="104"/>
      <c r="J24" s="104"/>
      <c r="L24" s="101"/>
    </row>
    <row r="25" spans="1:12" ht="14.25">
      <c r="A25" s="112" t="s">
        <v>135</v>
      </c>
      <c r="B25" s="104"/>
      <c r="C25" s="104"/>
      <c r="D25" s="104"/>
      <c r="E25" s="104"/>
      <c r="F25" s="104"/>
      <c r="G25" s="104"/>
      <c r="H25" s="104"/>
      <c r="I25" s="104"/>
      <c r="J25" s="104"/>
      <c r="K25" s="104"/>
      <c r="L25" s="111"/>
    </row>
    <row r="26" spans="1:12" ht="12.75">
      <c r="A26" s="112"/>
      <c r="B26" s="104"/>
      <c r="C26" s="104"/>
      <c r="D26" s="104"/>
      <c r="E26" s="104"/>
      <c r="F26" s="104"/>
      <c r="G26" s="104"/>
      <c r="H26" s="104"/>
      <c r="I26" s="104"/>
      <c r="J26" s="104"/>
      <c r="K26" s="104"/>
      <c r="L26" s="111"/>
    </row>
    <row r="27" spans="1:12" ht="12.75">
      <c r="A27" s="104" t="s">
        <v>172</v>
      </c>
      <c r="B27" s="104"/>
      <c r="C27" s="104"/>
      <c r="D27" s="104"/>
      <c r="E27" s="104"/>
      <c r="F27" s="104"/>
      <c r="G27" s="104"/>
      <c r="H27" s="104"/>
      <c r="I27" s="104"/>
      <c r="J27" s="104"/>
      <c r="K27" s="104"/>
      <c r="L27" s="111"/>
    </row>
    <row r="28" spans="1:12" ht="12.75">
      <c r="A28" s="104"/>
      <c r="B28" s="104"/>
      <c r="C28" s="104"/>
      <c r="D28" s="104"/>
      <c r="E28" s="104"/>
      <c r="F28" s="104"/>
      <c r="G28" s="104"/>
      <c r="H28" s="104"/>
      <c r="I28" s="104"/>
      <c r="J28" s="104"/>
      <c r="K28" s="104"/>
      <c r="L28" s="111"/>
    </row>
    <row r="29" spans="1:12" ht="12.75">
      <c r="A29" s="104"/>
      <c r="B29" s="104"/>
      <c r="C29" s="104"/>
      <c r="D29" s="104"/>
      <c r="E29" s="104"/>
      <c r="F29" s="104"/>
      <c r="G29" s="104"/>
      <c r="H29" s="104"/>
      <c r="I29" s="104"/>
      <c r="J29" s="104"/>
      <c r="K29" s="104"/>
      <c r="L29" s="111"/>
    </row>
  </sheetData>
  <mergeCells count="4">
    <mergeCell ref="B3:B4"/>
    <mergeCell ref="B5:L5"/>
    <mergeCell ref="A3:A4"/>
    <mergeCell ref="B14:L14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K28"/>
  <sheetViews>
    <sheetView zoomScaleNormal="100" workbookViewId="0">
      <selection activeCell="A25" sqref="A25"/>
    </sheetView>
  </sheetViews>
  <sheetFormatPr defaultColWidth="9.140625" defaultRowHeight="15"/>
  <cols>
    <col min="1" max="3" width="9.140625" style="101"/>
    <col min="4" max="4" width="15.5703125" style="101" customWidth="1"/>
    <col min="5" max="6" width="16.42578125" style="101" customWidth="1"/>
    <col min="7" max="7" width="11.85546875" style="101" customWidth="1"/>
    <col min="8" max="8" width="16.7109375" style="101" customWidth="1"/>
    <col min="9" max="9" width="13.140625" style="101" customWidth="1"/>
    <col min="10" max="10" width="10.7109375" style="101" customWidth="1"/>
    <col min="11" max="11" width="9.140625" style="102"/>
    <col min="12" max="16384" width="9.140625" style="103"/>
  </cols>
  <sheetData>
    <row r="1" spans="1:11">
      <c r="A1" s="136" t="s">
        <v>177</v>
      </c>
      <c r="B1" s="104"/>
      <c r="C1" s="104"/>
      <c r="D1" s="104"/>
      <c r="E1" s="104"/>
      <c r="F1" s="104"/>
      <c r="G1" s="104"/>
      <c r="H1" s="104"/>
      <c r="I1" s="104"/>
      <c r="J1" s="104"/>
      <c r="K1" s="111"/>
    </row>
    <row r="2" spans="1:11">
      <c r="A2" s="104"/>
      <c r="B2" s="104"/>
      <c r="C2" s="104"/>
      <c r="D2" s="104"/>
      <c r="E2" s="104"/>
      <c r="F2" s="104"/>
      <c r="G2" s="104"/>
      <c r="H2" s="104"/>
      <c r="I2" s="104"/>
      <c r="J2" s="104"/>
      <c r="K2" s="111"/>
    </row>
    <row r="3" spans="1:11" ht="15" customHeight="1">
      <c r="A3" s="188" t="s">
        <v>39</v>
      </c>
      <c r="B3" s="179" t="s">
        <v>136</v>
      </c>
      <c r="C3" s="138" t="s">
        <v>99</v>
      </c>
      <c r="D3" s="129" t="s">
        <v>100</v>
      </c>
      <c r="E3" s="156" t="s">
        <v>101</v>
      </c>
      <c r="F3" s="129" t="s">
        <v>102</v>
      </c>
      <c r="G3" s="129" t="s">
        <v>103</v>
      </c>
      <c r="H3" s="129" t="s">
        <v>104</v>
      </c>
      <c r="I3" s="138" t="s">
        <v>105</v>
      </c>
      <c r="J3" s="129" t="s">
        <v>106</v>
      </c>
      <c r="K3" s="137" t="s">
        <v>107</v>
      </c>
    </row>
    <row r="4" spans="1:11" ht="93" customHeight="1">
      <c r="A4" s="189"/>
      <c r="B4" s="181"/>
      <c r="C4" s="139" t="s">
        <v>137</v>
      </c>
      <c r="D4" s="113" t="s">
        <v>138</v>
      </c>
      <c r="E4" s="113" t="s">
        <v>156</v>
      </c>
      <c r="F4" s="113" t="s">
        <v>139</v>
      </c>
      <c r="G4" s="113" t="s">
        <v>157</v>
      </c>
      <c r="H4" s="113" t="s">
        <v>140</v>
      </c>
      <c r="I4" s="113" t="s">
        <v>141</v>
      </c>
      <c r="J4" s="113" t="s">
        <v>158</v>
      </c>
      <c r="K4" s="114" t="s">
        <v>142</v>
      </c>
    </row>
    <row r="5" spans="1:11">
      <c r="A5" s="115"/>
      <c r="B5" s="187" t="s">
        <v>98</v>
      </c>
      <c r="C5" s="187"/>
      <c r="D5" s="187"/>
      <c r="E5" s="187"/>
      <c r="F5" s="187"/>
      <c r="G5" s="187"/>
      <c r="H5" s="187"/>
      <c r="I5" s="187"/>
      <c r="J5" s="187"/>
      <c r="K5" s="187"/>
    </row>
    <row r="6" spans="1:11">
      <c r="A6" s="119">
        <v>2013</v>
      </c>
      <c r="B6" s="116">
        <v>105635.11200000002</v>
      </c>
      <c r="C6" s="117">
        <v>37246.891000000003</v>
      </c>
      <c r="D6" s="117">
        <v>1545.8119999999999</v>
      </c>
      <c r="E6" s="117">
        <v>27246.687000000002</v>
      </c>
      <c r="F6" s="117">
        <v>5086.4479999999994</v>
      </c>
      <c r="G6" s="117">
        <v>25122.919000000002</v>
      </c>
      <c r="H6" s="117">
        <v>134.017</v>
      </c>
      <c r="I6" s="117">
        <v>4178.1900000000005</v>
      </c>
      <c r="J6" s="118">
        <v>4554.0309999999999</v>
      </c>
      <c r="K6" s="118">
        <v>520.11699999999996</v>
      </c>
    </row>
    <row r="7" spans="1:11">
      <c r="A7" s="119">
        <v>2014</v>
      </c>
      <c r="B7" s="116">
        <v>107457.868</v>
      </c>
      <c r="C7" s="117">
        <v>38154.031999999999</v>
      </c>
      <c r="D7" s="117">
        <v>1457.3689999999999</v>
      </c>
      <c r="E7" s="117">
        <v>28397.237000000001</v>
      </c>
      <c r="F7" s="117">
        <v>4968.5930000000008</v>
      </c>
      <c r="G7" s="117">
        <v>25424.506000000001</v>
      </c>
      <c r="H7" s="117">
        <v>140.827</v>
      </c>
      <c r="I7" s="117">
        <v>3911.982</v>
      </c>
      <c r="J7" s="118">
        <v>4492.2829999999994</v>
      </c>
      <c r="K7" s="118">
        <v>511.03899999999999</v>
      </c>
    </row>
    <row r="8" spans="1:11">
      <c r="A8" s="157" t="s">
        <v>194</v>
      </c>
      <c r="B8" s="108">
        <v>115177.4</v>
      </c>
      <c r="C8" s="117">
        <v>43403.8</v>
      </c>
      <c r="D8" s="117">
        <v>1193.8</v>
      </c>
      <c r="E8" s="117">
        <v>31113</v>
      </c>
      <c r="F8" s="117">
        <v>3379.3</v>
      </c>
      <c r="G8" s="117">
        <v>26470.6</v>
      </c>
      <c r="H8" s="117">
        <v>169.8</v>
      </c>
      <c r="I8" s="117">
        <v>3700.3</v>
      </c>
      <c r="J8" s="118">
        <v>5163.6000000000004</v>
      </c>
      <c r="K8" s="118">
        <v>583.20000000000005</v>
      </c>
    </row>
    <row r="9" spans="1:11">
      <c r="A9" s="158" t="s">
        <v>195</v>
      </c>
      <c r="B9" s="149">
        <v>121774.1</v>
      </c>
      <c r="C9" s="117">
        <v>46255.144999999997</v>
      </c>
      <c r="D9" s="117">
        <v>1268.1489999999999</v>
      </c>
      <c r="E9" s="117">
        <v>32623.308000000001</v>
      </c>
      <c r="F9" s="117">
        <v>3536.79</v>
      </c>
      <c r="G9" s="117">
        <v>27807.046999999999</v>
      </c>
      <c r="H9" s="117">
        <v>227.7</v>
      </c>
      <c r="I9" s="117">
        <v>4135.9120000000003</v>
      </c>
      <c r="J9" s="118">
        <v>5230.3999999999996</v>
      </c>
      <c r="K9" s="118">
        <v>689.66200000000003</v>
      </c>
    </row>
    <row r="10" spans="1:11">
      <c r="A10" s="119">
        <v>2017</v>
      </c>
      <c r="B10" s="116">
        <v>130535.81400000003</v>
      </c>
      <c r="C10" s="117">
        <v>51327.118999999999</v>
      </c>
      <c r="D10" s="117">
        <v>1501.605</v>
      </c>
      <c r="E10" s="117">
        <v>34472.021000000008</v>
      </c>
      <c r="F10" s="117">
        <v>3701.3900000000003</v>
      </c>
      <c r="G10" s="117">
        <v>29112.888999999996</v>
      </c>
      <c r="H10" s="117">
        <v>336.44299999999998</v>
      </c>
      <c r="I10" s="117">
        <v>3967.7950000000001</v>
      </c>
      <c r="J10" s="118">
        <v>5401.13</v>
      </c>
      <c r="K10" s="118">
        <v>715.42200000000003</v>
      </c>
    </row>
    <row r="11" spans="1:11">
      <c r="A11" s="119">
        <v>2018</v>
      </c>
      <c r="B11" s="116">
        <v>134244.39999999997</v>
      </c>
      <c r="C11" s="117">
        <v>55123.325000000004</v>
      </c>
      <c r="D11" s="117">
        <v>1593.5800000000002</v>
      </c>
      <c r="E11" s="117">
        <v>32640.785999999993</v>
      </c>
      <c r="F11" s="117">
        <v>3989.7830000000004</v>
      </c>
      <c r="G11" s="117">
        <v>30001.050999999999</v>
      </c>
      <c r="H11" s="117">
        <v>323.86699999999996</v>
      </c>
      <c r="I11" s="117">
        <v>4061.6420000000003</v>
      </c>
      <c r="J11" s="118">
        <v>5674.2259999999997</v>
      </c>
      <c r="K11" s="118">
        <v>836.14</v>
      </c>
    </row>
    <row r="12" spans="1:11">
      <c r="A12" s="110">
        <v>2019</v>
      </c>
      <c r="B12" s="116">
        <v>147838.53</v>
      </c>
      <c r="C12" s="117">
        <v>61644.815999999992</v>
      </c>
      <c r="D12" s="117">
        <v>1895.231</v>
      </c>
      <c r="E12" s="117">
        <v>36846.652999999998</v>
      </c>
      <c r="F12" s="117">
        <v>3743.027</v>
      </c>
      <c r="G12" s="117">
        <v>31710.137999999999</v>
      </c>
      <c r="H12" s="117">
        <v>311.10300000000001</v>
      </c>
      <c r="I12" s="117">
        <v>4124.2710000000006</v>
      </c>
      <c r="J12" s="118">
        <v>6661.26</v>
      </c>
      <c r="K12" s="118">
        <v>902.03100000000018</v>
      </c>
    </row>
    <row r="13" spans="1:11">
      <c r="A13" s="110" t="s">
        <v>196</v>
      </c>
      <c r="B13" s="116">
        <v>151873.50599999999</v>
      </c>
      <c r="C13" s="117">
        <v>61329.074999999997</v>
      </c>
      <c r="D13" s="117">
        <v>2069.4380000000001</v>
      </c>
      <c r="E13" s="117">
        <v>39162.9</v>
      </c>
      <c r="F13" s="117">
        <v>4403.0330000000013</v>
      </c>
      <c r="G13" s="117">
        <v>32341.469000000001</v>
      </c>
      <c r="H13" s="117">
        <v>287.17800000000005</v>
      </c>
      <c r="I13" s="117">
        <v>3207.0830000000005</v>
      </c>
      <c r="J13" s="118">
        <v>8183.7650000000003</v>
      </c>
      <c r="K13" s="118">
        <v>889.56499999999994</v>
      </c>
    </row>
    <row r="14" spans="1:11">
      <c r="A14" s="104"/>
      <c r="B14" s="194" t="s">
        <v>67</v>
      </c>
      <c r="C14" s="194"/>
      <c r="D14" s="194"/>
      <c r="E14" s="194"/>
      <c r="F14" s="194"/>
      <c r="G14" s="194"/>
      <c r="H14" s="194"/>
      <c r="I14" s="194"/>
      <c r="J14" s="194"/>
      <c r="K14" s="194"/>
    </row>
    <row r="15" spans="1:11">
      <c r="A15" s="119">
        <v>2013</v>
      </c>
      <c r="B15" s="116">
        <f t="shared" ref="B15:H22" si="0">B6/$B6*100</f>
        <v>100</v>
      </c>
      <c r="C15" s="117">
        <f t="shared" si="0"/>
        <v>35.259953148911315</v>
      </c>
      <c r="D15" s="117">
        <f t="shared" si="0"/>
        <v>1.4633505571518677</v>
      </c>
      <c r="E15" s="117">
        <f t="shared" si="0"/>
        <v>25.793210689263997</v>
      </c>
      <c r="F15" s="117">
        <f t="shared" si="0"/>
        <v>4.8151110967724424</v>
      </c>
      <c r="G15" s="117">
        <f t="shared" si="0"/>
        <v>23.782735232959279</v>
      </c>
      <c r="H15" s="117">
        <f t="shared" si="0"/>
        <v>0.12686785431722739</v>
      </c>
      <c r="I15" s="117" t="s">
        <v>80</v>
      </c>
      <c r="J15" s="118">
        <f t="shared" ref="J15:K22" si="1">J6/$B6*100</f>
        <v>4.3110959166683127</v>
      </c>
      <c r="K15" s="118">
        <f t="shared" si="1"/>
        <v>0.4923713244134203</v>
      </c>
    </row>
    <row r="16" spans="1:11">
      <c r="A16" s="119">
        <v>2014</v>
      </c>
      <c r="B16" s="116">
        <f t="shared" si="0"/>
        <v>100</v>
      </c>
      <c r="C16" s="117">
        <f t="shared" si="0"/>
        <v>35.506038515485898</v>
      </c>
      <c r="D16" s="117">
        <f t="shared" si="0"/>
        <v>1.3562236317586347</v>
      </c>
      <c r="E16" s="117">
        <f t="shared" si="0"/>
        <v>26.42639159749568</v>
      </c>
      <c r="F16" s="117">
        <f t="shared" si="0"/>
        <v>4.6237591462358072</v>
      </c>
      <c r="G16" s="117">
        <f t="shared" si="0"/>
        <v>23.65997620574419</v>
      </c>
      <c r="H16" s="117">
        <f t="shared" si="0"/>
        <v>0.13105322357596</v>
      </c>
      <c r="I16" s="117">
        <f t="shared" ref="I16:I22" si="2">I7/$B7*100</f>
        <v>3.6404798204259925</v>
      </c>
      <c r="J16" s="118">
        <f t="shared" si="1"/>
        <v>4.1805063543602037</v>
      </c>
      <c r="K16" s="118">
        <f t="shared" si="1"/>
        <v>0.47557150491762967</v>
      </c>
    </row>
    <row r="17" spans="1:11">
      <c r="A17" s="119">
        <v>2015</v>
      </c>
      <c r="B17" s="116">
        <f t="shared" si="0"/>
        <v>100</v>
      </c>
      <c r="C17" s="117">
        <f t="shared" si="0"/>
        <v>37.684302649651755</v>
      </c>
      <c r="D17" s="117">
        <f t="shared" si="0"/>
        <v>1.0364880610258609</v>
      </c>
      <c r="E17" s="117">
        <f t="shared" si="0"/>
        <v>27.01311194730911</v>
      </c>
      <c r="F17" s="117">
        <f t="shared" si="0"/>
        <v>2.9339957318015517</v>
      </c>
      <c r="G17" s="117">
        <f t="shared" si="0"/>
        <v>22.982460100679472</v>
      </c>
      <c r="H17" s="117">
        <f t="shared" si="0"/>
        <v>0.14742475520371187</v>
      </c>
      <c r="I17" s="117">
        <f t="shared" si="2"/>
        <v>3.212696240755565</v>
      </c>
      <c r="J17" s="118">
        <f>J8/$B8*100</f>
        <v>4.4831711776789556</v>
      </c>
      <c r="K17" s="118">
        <f t="shared" si="1"/>
        <v>0.50634933589402098</v>
      </c>
    </row>
    <row r="18" spans="1:11">
      <c r="A18" s="119">
        <v>2016</v>
      </c>
      <c r="B18" s="116">
        <f t="shared" si="0"/>
        <v>100</v>
      </c>
      <c r="C18" s="117">
        <f t="shared" si="0"/>
        <v>37.984386663502335</v>
      </c>
      <c r="D18" s="117">
        <f t="shared" si="0"/>
        <v>1.0413946808065095</v>
      </c>
      <c r="E18" s="117">
        <f t="shared" si="0"/>
        <v>26.790021851937318</v>
      </c>
      <c r="F18" s="117">
        <f t="shared" si="0"/>
        <v>2.904386072243605</v>
      </c>
      <c r="G18" s="117">
        <f t="shared" si="0"/>
        <v>22.834943555320876</v>
      </c>
      <c r="H18" s="117">
        <f t="shared" si="0"/>
        <v>0.18698557410812314</v>
      </c>
      <c r="I18" s="117">
        <f t="shared" si="2"/>
        <v>3.396380675365287</v>
      </c>
      <c r="J18" s="118">
        <f t="shared" si="1"/>
        <v>4.29516621350517</v>
      </c>
      <c r="K18" s="118">
        <f t="shared" si="1"/>
        <v>0.56634538871566287</v>
      </c>
    </row>
    <row r="19" spans="1:11">
      <c r="A19" s="119">
        <v>2017</v>
      </c>
      <c r="B19" s="116">
        <f t="shared" si="0"/>
        <v>100</v>
      </c>
      <c r="C19" s="117">
        <f t="shared" si="0"/>
        <v>39.320334724384523</v>
      </c>
      <c r="D19" s="117">
        <f t="shared" si="0"/>
        <v>1.1503394769499808</v>
      </c>
      <c r="E19" s="117">
        <f t="shared" si="0"/>
        <v>26.408094410013796</v>
      </c>
      <c r="F19" s="117">
        <f t="shared" si="0"/>
        <v>2.8355360008709942</v>
      </c>
      <c r="G19" s="117">
        <f t="shared" si="0"/>
        <v>22.30260654750273</v>
      </c>
      <c r="H19" s="117">
        <f t="shared" si="0"/>
        <v>0.25773999463472907</v>
      </c>
      <c r="I19" s="117">
        <f t="shared" si="2"/>
        <v>3.0396217546856521</v>
      </c>
      <c r="J19" s="118">
        <f t="shared" si="1"/>
        <v>4.1376614083855934</v>
      </c>
      <c r="K19" s="118">
        <f t="shared" si="1"/>
        <v>0.5480656825719874</v>
      </c>
    </row>
    <row r="20" spans="1:11">
      <c r="A20" s="119">
        <v>2018</v>
      </c>
      <c r="B20" s="116">
        <f t="shared" si="0"/>
        <v>100</v>
      </c>
      <c r="C20" s="117">
        <f t="shared" si="0"/>
        <v>41.061917666584243</v>
      </c>
      <c r="D20" s="117">
        <f t="shared" si="0"/>
        <v>1.1870737252354664</v>
      </c>
      <c r="E20" s="117">
        <f t="shared" si="0"/>
        <v>24.314448870865377</v>
      </c>
      <c r="F20" s="117">
        <f t="shared" si="0"/>
        <v>2.9720293732922944</v>
      </c>
      <c r="G20" s="117">
        <f t="shared" si="0"/>
        <v>22.348083793439432</v>
      </c>
      <c r="H20" s="117">
        <f t="shared" si="0"/>
        <v>0.24125177661042102</v>
      </c>
      <c r="I20" s="117">
        <f t="shared" si="2"/>
        <v>3.0255578631212932</v>
      </c>
      <c r="J20" s="118">
        <f t="shared" si="1"/>
        <v>4.2267878585624441</v>
      </c>
      <c r="K20" s="118">
        <f t="shared" si="1"/>
        <v>0.62284907228904907</v>
      </c>
    </row>
    <row r="21" spans="1:11">
      <c r="A21" s="110">
        <v>2019</v>
      </c>
      <c r="B21" s="116">
        <f t="shared" si="0"/>
        <v>100</v>
      </c>
      <c r="C21" s="117">
        <f t="shared" si="0"/>
        <v>41.697395124261575</v>
      </c>
      <c r="D21" s="117">
        <f t="shared" si="0"/>
        <v>1.2819601223037052</v>
      </c>
      <c r="E21" s="117">
        <f t="shared" si="0"/>
        <v>24.923579123791342</v>
      </c>
      <c r="F21" s="117">
        <f t="shared" si="0"/>
        <v>2.5318345630195322</v>
      </c>
      <c r="G21" s="117">
        <f t="shared" si="0"/>
        <v>21.44917025351916</v>
      </c>
      <c r="H21" s="117">
        <f t="shared" si="0"/>
        <v>0.21043431641264293</v>
      </c>
      <c r="I21" s="117">
        <f t="shared" si="2"/>
        <v>2.7897132094048831</v>
      </c>
      <c r="J21" s="118">
        <f t="shared" si="1"/>
        <v>4.5057672042599455</v>
      </c>
      <c r="K21" s="118">
        <f t="shared" si="1"/>
        <v>0.61014608302720552</v>
      </c>
    </row>
    <row r="22" spans="1:11">
      <c r="A22" s="110" t="s">
        <v>196</v>
      </c>
      <c r="B22" s="116">
        <f t="shared" si="0"/>
        <v>100</v>
      </c>
      <c r="C22" s="117">
        <f t="shared" si="0"/>
        <v>40.381681186710736</v>
      </c>
      <c r="D22" s="117">
        <f t="shared" si="0"/>
        <v>1.3626063258195937</v>
      </c>
      <c r="E22" s="117">
        <f t="shared" si="0"/>
        <v>25.786525267942391</v>
      </c>
      <c r="F22" s="117">
        <f t="shared" si="0"/>
        <v>2.8991448975965577</v>
      </c>
      <c r="G22" s="117">
        <f t="shared" si="0"/>
        <v>21.295003883034084</v>
      </c>
      <c r="H22" s="117">
        <f t="shared" si="0"/>
        <v>0.18909025514957167</v>
      </c>
      <c r="I22" s="117">
        <f t="shared" si="2"/>
        <v>2.1116803611552899</v>
      </c>
      <c r="J22" s="118">
        <f t="shared" si="1"/>
        <v>5.3885402500683703</v>
      </c>
      <c r="K22" s="118">
        <f t="shared" si="1"/>
        <v>0.58572757252341301</v>
      </c>
    </row>
    <row r="23" spans="1:11">
      <c r="A23" s="104"/>
      <c r="B23" s="104"/>
      <c r="C23" s="104"/>
      <c r="D23" s="104"/>
      <c r="E23" s="104"/>
      <c r="F23" s="104"/>
      <c r="G23" s="104"/>
      <c r="H23" s="104"/>
      <c r="I23" s="104"/>
      <c r="J23" s="104"/>
      <c r="K23" s="111"/>
    </row>
    <row r="24" spans="1:11">
      <c r="A24" s="112" t="s">
        <v>199</v>
      </c>
      <c r="B24" s="104"/>
      <c r="C24" s="104"/>
      <c r="D24" s="104"/>
      <c r="E24" s="104"/>
      <c r="F24" s="104"/>
      <c r="G24" s="104"/>
      <c r="H24" s="104"/>
      <c r="I24" s="104"/>
      <c r="J24" s="104"/>
      <c r="K24" s="111"/>
    </row>
    <row r="25" spans="1:11">
      <c r="A25" s="112" t="s">
        <v>135</v>
      </c>
      <c r="B25" s="104"/>
      <c r="C25" s="104"/>
      <c r="D25" s="104"/>
      <c r="E25" s="104"/>
      <c r="F25" s="104"/>
      <c r="G25" s="104"/>
      <c r="H25" s="104"/>
      <c r="I25" s="104"/>
      <c r="J25" s="104"/>
      <c r="K25" s="111"/>
    </row>
    <row r="26" spans="1:11">
      <c r="A26" s="112"/>
      <c r="B26" s="104"/>
      <c r="C26" s="104"/>
      <c r="D26" s="104"/>
      <c r="E26" s="104"/>
      <c r="F26" s="104"/>
      <c r="G26" s="104"/>
      <c r="H26" s="104"/>
      <c r="I26" s="104"/>
      <c r="J26" s="104"/>
      <c r="K26" s="111"/>
    </row>
    <row r="27" spans="1:11">
      <c r="A27" s="104" t="s">
        <v>174</v>
      </c>
      <c r="B27" s="104"/>
      <c r="C27" s="104"/>
      <c r="D27" s="104"/>
      <c r="E27" s="104"/>
      <c r="F27" s="104"/>
      <c r="G27" s="104"/>
      <c r="H27" s="104"/>
      <c r="I27" s="104"/>
      <c r="J27" s="104"/>
      <c r="K27" s="111"/>
    </row>
    <row r="28" spans="1:11">
      <c r="A28" s="104"/>
      <c r="B28" s="104"/>
      <c r="C28" s="104"/>
      <c r="D28" s="104"/>
      <c r="E28" s="104"/>
      <c r="F28" s="104"/>
      <c r="G28" s="104"/>
      <c r="H28" s="104"/>
      <c r="I28" s="104"/>
      <c r="J28" s="104"/>
      <c r="K28" s="111"/>
    </row>
  </sheetData>
  <mergeCells count="4">
    <mergeCell ref="B3:B4"/>
    <mergeCell ref="B5:K5"/>
    <mergeCell ref="A3:A4"/>
    <mergeCell ref="B14:K14"/>
  </mergeCells>
  <pageMargins left="0.7" right="0.7" top="0.75" bottom="0.75" header="0.3" footer="0.3"/>
  <pageSetup paperSize="9" scale="96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2BD823-F959-4326-95EA-63DBF3749231}">
  <sheetPr>
    <pageSetUpPr fitToPage="1"/>
  </sheetPr>
  <dimension ref="A1:K28"/>
  <sheetViews>
    <sheetView zoomScaleNormal="100" workbookViewId="0">
      <selection activeCell="A25" sqref="A25"/>
    </sheetView>
  </sheetViews>
  <sheetFormatPr defaultColWidth="9.140625" defaultRowHeight="12"/>
  <cols>
    <col min="1" max="2" width="9.140625" style="101"/>
    <col min="3" max="3" width="14.42578125" style="101" customWidth="1"/>
    <col min="4" max="4" width="14.28515625" style="101" customWidth="1"/>
    <col min="5" max="5" width="13.42578125" style="101" customWidth="1"/>
    <col min="6" max="6" width="12.5703125" style="101" customWidth="1"/>
    <col min="7" max="7" width="11.28515625" style="101" customWidth="1"/>
    <col min="8" max="8" width="10" style="101" customWidth="1"/>
    <col min="9" max="9" width="13.140625" style="102" customWidth="1"/>
    <col min="10" max="16384" width="9.140625" style="101"/>
  </cols>
  <sheetData>
    <row r="1" spans="1:11" ht="12.75">
      <c r="A1" s="136" t="s">
        <v>176</v>
      </c>
      <c r="B1" s="104"/>
      <c r="C1" s="104"/>
      <c r="D1" s="104"/>
      <c r="E1" s="104"/>
      <c r="F1" s="104"/>
      <c r="G1" s="104"/>
      <c r="H1" s="104"/>
      <c r="I1" s="111"/>
      <c r="J1" s="104"/>
      <c r="K1" s="104"/>
    </row>
    <row r="2" spans="1:11" ht="12.75">
      <c r="A2" s="104"/>
      <c r="B2" s="104"/>
      <c r="C2" s="104"/>
      <c r="D2" s="104"/>
      <c r="E2" s="104"/>
      <c r="F2" s="104"/>
      <c r="G2" s="104"/>
      <c r="H2" s="104"/>
      <c r="I2" s="111"/>
      <c r="J2" s="104"/>
      <c r="K2" s="104"/>
    </row>
    <row r="3" spans="1:11" ht="15" customHeight="1">
      <c r="A3" s="185" t="s">
        <v>39</v>
      </c>
      <c r="B3" s="186" t="s">
        <v>136</v>
      </c>
      <c r="C3" s="129" t="s">
        <v>108</v>
      </c>
      <c r="D3" s="129" t="s">
        <v>109</v>
      </c>
      <c r="E3" s="129" t="s">
        <v>110</v>
      </c>
      <c r="F3" s="129" t="s">
        <v>111</v>
      </c>
      <c r="G3" s="129" t="s">
        <v>112</v>
      </c>
      <c r="H3" s="129" t="s">
        <v>113</v>
      </c>
      <c r="I3" s="129" t="s">
        <v>114</v>
      </c>
      <c r="J3" s="104"/>
      <c r="K3" s="104"/>
    </row>
    <row r="4" spans="1:11" ht="94.5" customHeight="1">
      <c r="A4" s="185"/>
      <c r="B4" s="186"/>
      <c r="C4" s="113" t="s">
        <v>159</v>
      </c>
      <c r="D4" s="113" t="s">
        <v>160</v>
      </c>
      <c r="E4" s="113" t="s">
        <v>115</v>
      </c>
      <c r="F4" s="113" t="s">
        <v>161</v>
      </c>
      <c r="G4" s="113" t="s">
        <v>116</v>
      </c>
      <c r="H4" s="113" t="s">
        <v>117</v>
      </c>
      <c r="I4" s="113" t="s">
        <v>197</v>
      </c>
      <c r="J4" s="104"/>
      <c r="K4" s="104"/>
    </row>
    <row r="5" spans="1:11" ht="12.75">
      <c r="A5" s="115"/>
      <c r="B5" s="187" t="s">
        <v>98</v>
      </c>
      <c r="C5" s="187"/>
      <c r="D5" s="187"/>
      <c r="E5" s="187"/>
      <c r="F5" s="187"/>
      <c r="G5" s="187"/>
      <c r="H5" s="187"/>
      <c r="I5" s="187"/>
      <c r="J5" s="104"/>
      <c r="K5" s="104"/>
    </row>
    <row r="6" spans="1:11" ht="12.75">
      <c r="A6" s="119">
        <v>2013</v>
      </c>
      <c r="B6" s="116">
        <v>105635.11200000001</v>
      </c>
      <c r="C6" s="117">
        <v>12241.611000000001</v>
      </c>
      <c r="D6" s="117">
        <v>119.83</v>
      </c>
      <c r="E6" s="117">
        <v>62014.710000000006</v>
      </c>
      <c r="F6" s="117">
        <v>396.24900000000002</v>
      </c>
      <c r="G6" s="117">
        <v>4237.915</v>
      </c>
      <c r="H6" s="117">
        <v>26597.510999999999</v>
      </c>
      <c r="I6" s="118">
        <v>27.286000000000001</v>
      </c>
      <c r="J6" s="104"/>
      <c r="K6" s="104"/>
    </row>
    <row r="7" spans="1:11" ht="12.75">
      <c r="A7" s="119">
        <v>2014</v>
      </c>
      <c r="B7" s="116">
        <v>107457.868</v>
      </c>
      <c r="C7" s="117">
        <v>11886.897999999999</v>
      </c>
      <c r="D7" s="117">
        <v>152.04</v>
      </c>
      <c r="E7" s="117">
        <v>63549.514999999999</v>
      </c>
      <c r="F7" s="117">
        <v>419.12900000000002</v>
      </c>
      <c r="G7" s="117">
        <v>4868.8950000000004</v>
      </c>
      <c r="H7" s="117">
        <v>26566.316999999999</v>
      </c>
      <c r="I7" s="118">
        <v>15.074</v>
      </c>
      <c r="J7" s="104"/>
      <c r="K7" s="104"/>
    </row>
    <row r="8" spans="1:11" ht="14.25">
      <c r="A8" s="157" t="s">
        <v>194</v>
      </c>
      <c r="B8" s="108">
        <v>115177.4</v>
      </c>
      <c r="C8" s="117">
        <v>12501.512000000001</v>
      </c>
      <c r="D8" s="117">
        <v>31.302</v>
      </c>
      <c r="E8" s="117">
        <v>67354.168000000005</v>
      </c>
      <c r="F8" s="117">
        <v>465.34</v>
      </c>
      <c r="G8" s="117">
        <v>5752.0649999999996</v>
      </c>
      <c r="H8" s="117">
        <v>29060.458999999999</v>
      </c>
      <c r="I8" s="118">
        <v>12.551</v>
      </c>
      <c r="J8" s="104"/>
      <c r="K8" s="104"/>
    </row>
    <row r="9" spans="1:11" ht="14.25">
      <c r="A9" s="158" t="s">
        <v>195</v>
      </c>
      <c r="B9" s="149">
        <v>121774.1</v>
      </c>
      <c r="C9" s="117">
        <v>13281.588000000002</v>
      </c>
      <c r="D9" s="117">
        <v>14.824999999999999</v>
      </c>
      <c r="E9" s="117">
        <v>70510.633000000002</v>
      </c>
      <c r="F9" s="117">
        <v>581.52299999999991</v>
      </c>
      <c r="G9" s="117">
        <v>6540.192</v>
      </c>
      <c r="H9" s="117">
        <v>30835.971000000001</v>
      </c>
      <c r="I9" s="118">
        <v>9.3610000000000007</v>
      </c>
      <c r="J9" s="104"/>
      <c r="K9" s="104"/>
    </row>
    <row r="10" spans="1:11" ht="12.75">
      <c r="A10" s="119">
        <v>2017</v>
      </c>
      <c r="B10" s="116">
        <v>130535.81399999997</v>
      </c>
      <c r="C10" s="117">
        <v>14857.945354602278</v>
      </c>
      <c r="D10" s="117">
        <v>25.692138765649389</v>
      </c>
      <c r="E10" s="117">
        <v>74980.516999999993</v>
      </c>
      <c r="F10" s="117">
        <v>600.60299999999995</v>
      </c>
      <c r="G10" s="117">
        <v>7361.2820000000002</v>
      </c>
      <c r="H10" s="117">
        <v>32695.791035988645</v>
      </c>
      <c r="I10" s="118">
        <v>13.983470643425592</v>
      </c>
      <c r="J10" s="104"/>
      <c r="K10" s="104"/>
    </row>
    <row r="11" spans="1:11" ht="12.75">
      <c r="A11" s="119">
        <v>2018</v>
      </c>
      <c r="B11" s="116">
        <v>134244.4</v>
      </c>
      <c r="C11" s="117">
        <v>14779.974</v>
      </c>
      <c r="D11" s="117">
        <v>69.897999999999996</v>
      </c>
      <c r="E11" s="117">
        <v>80649.577000000005</v>
      </c>
      <c r="F11" s="117">
        <v>597.476</v>
      </c>
      <c r="G11" s="117">
        <v>8196.5540000000001</v>
      </c>
      <c r="H11" s="117">
        <v>29942.535</v>
      </c>
      <c r="I11" s="118">
        <v>8.3859999999999992</v>
      </c>
      <c r="J11" s="104"/>
      <c r="K11" s="104"/>
    </row>
    <row r="12" spans="1:11" ht="12.75">
      <c r="A12" s="110">
        <v>2019</v>
      </c>
      <c r="B12" s="116">
        <v>147838.53000000003</v>
      </c>
      <c r="C12" s="117">
        <v>16112.747461000001</v>
      </c>
      <c r="D12" s="117">
        <v>72.816999999999993</v>
      </c>
      <c r="E12" s="117">
        <v>89421.769539000001</v>
      </c>
      <c r="F12" s="117">
        <v>625.18599999999992</v>
      </c>
      <c r="G12" s="117">
        <v>9166.5069999999996</v>
      </c>
      <c r="H12" s="117">
        <v>32430.767</v>
      </c>
      <c r="I12" s="118">
        <v>8.7360000000000007</v>
      </c>
      <c r="J12" s="104"/>
      <c r="K12" s="104"/>
    </row>
    <row r="13" spans="1:11" ht="14.25">
      <c r="A13" s="110" t="s">
        <v>196</v>
      </c>
      <c r="B13" s="116">
        <v>151873.50599999999</v>
      </c>
      <c r="C13" s="117">
        <v>16334.951999999999</v>
      </c>
      <c r="D13" s="117">
        <v>85.962000000000003</v>
      </c>
      <c r="E13" s="117">
        <v>92853.267000000007</v>
      </c>
      <c r="F13" s="117">
        <v>596.56600000000003</v>
      </c>
      <c r="G13" s="117">
        <v>9023.9470000000001</v>
      </c>
      <c r="H13" s="117">
        <v>32972.455000000002</v>
      </c>
      <c r="I13" s="118">
        <v>6.3570000000000002</v>
      </c>
      <c r="J13" s="104"/>
      <c r="K13" s="104"/>
    </row>
    <row r="14" spans="1:11" ht="12.75">
      <c r="A14" s="104"/>
      <c r="B14" s="194" t="s">
        <v>67</v>
      </c>
      <c r="C14" s="194"/>
      <c r="D14" s="194"/>
      <c r="E14" s="194"/>
      <c r="F14" s="194"/>
      <c r="G14" s="194"/>
      <c r="H14" s="194"/>
      <c r="I14" s="194"/>
      <c r="J14" s="104"/>
      <c r="K14" s="104"/>
    </row>
    <row r="15" spans="1:11" ht="12.75">
      <c r="A15" s="119">
        <v>2013</v>
      </c>
      <c r="B15" s="116">
        <f t="shared" ref="B15:H22" si="0">B6/$B6*100</f>
        <v>100</v>
      </c>
      <c r="C15" s="117">
        <f t="shared" si="0"/>
        <v>11.58858145575687</v>
      </c>
      <c r="D15" s="117">
        <f t="shared" si="0"/>
        <v>0.11343766076567419</v>
      </c>
      <c r="E15" s="117">
        <f t="shared" si="0"/>
        <v>58.706531214734738</v>
      </c>
      <c r="F15" s="117">
        <f t="shared" si="0"/>
        <v>0.37511107102343016</v>
      </c>
      <c r="G15" s="117">
        <f t="shared" si="0"/>
        <v>4.0118431454874584</v>
      </c>
      <c r="H15" s="117">
        <f t="shared" si="0"/>
        <v>25.178665025697132</v>
      </c>
      <c r="I15" s="118" t="s">
        <v>80</v>
      </c>
      <c r="J15" s="104"/>
      <c r="K15" s="104"/>
    </row>
    <row r="16" spans="1:11" ht="12.75">
      <c r="A16" s="119">
        <v>2014</v>
      </c>
      <c r="B16" s="116">
        <f t="shared" si="0"/>
        <v>100</v>
      </c>
      <c r="C16" s="117">
        <f t="shared" si="0"/>
        <v>11.061914982344522</v>
      </c>
      <c r="D16" s="117">
        <f t="shared" si="0"/>
        <v>0.14148801091047142</v>
      </c>
      <c r="E16" s="117">
        <f t="shared" si="0"/>
        <v>59.139005996284979</v>
      </c>
      <c r="F16" s="117">
        <f t="shared" si="0"/>
        <v>0.39004030863519457</v>
      </c>
      <c r="G16" s="117">
        <f t="shared" si="0"/>
        <v>4.5309804583132065</v>
      </c>
      <c r="H16" s="117">
        <f t="shared" si="0"/>
        <v>24.72254242006737</v>
      </c>
      <c r="I16" s="118">
        <f t="shared" ref="I16:I22" si="1">I7/$B7*100</f>
        <v>1.4027823444254447E-2</v>
      </c>
      <c r="J16" s="104"/>
      <c r="K16" s="104"/>
    </row>
    <row r="17" spans="1:11" ht="12.75">
      <c r="A17" s="119">
        <v>2015</v>
      </c>
      <c r="B17" s="116">
        <f t="shared" si="0"/>
        <v>100</v>
      </c>
      <c r="C17" s="117">
        <f t="shared" si="0"/>
        <v>10.854136314936785</v>
      </c>
      <c r="D17" s="117">
        <f t="shared" si="0"/>
        <v>2.7177206639496986E-2</v>
      </c>
      <c r="E17" s="117">
        <f t="shared" si="0"/>
        <v>58.47863209275431</v>
      </c>
      <c r="F17" s="117">
        <f t="shared" si="0"/>
        <v>0.40402023313601454</v>
      </c>
      <c r="G17" s="117">
        <f t="shared" si="0"/>
        <v>4.9940917228553516</v>
      </c>
      <c r="H17" s="117">
        <f t="shared" si="0"/>
        <v>25.231042721922876</v>
      </c>
      <c r="I17" s="118">
        <f t="shared" si="1"/>
        <v>1.0897103077513471E-2</v>
      </c>
      <c r="J17" s="104"/>
      <c r="K17" s="104"/>
    </row>
    <row r="18" spans="1:11" ht="12.75">
      <c r="A18" s="119">
        <v>2016</v>
      </c>
      <c r="B18" s="116">
        <f t="shared" si="0"/>
        <v>100</v>
      </c>
      <c r="C18" s="117">
        <f t="shared" si="0"/>
        <v>10.906742895246198</v>
      </c>
      <c r="D18" s="117">
        <f t="shared" si="0"/>
        <v>1.2174181537781843E-2</v>
      </c>
      <c r="E18" s="117">
        <f t="shared" si="0"/>
        <v>57.902815951832117</v>
      </c>
      <c r="F18" s="117">
        <f t="shared" si="0"/>
        <v>0.47754243307895516</v>
      </c>
      <c r="G18" s="117">
        <f t="shared" si="0"/>
        <v>5.3707578212444185</v>
      </c>
      <c r="H18" s="117">
        <f t="shared" si="0"/>
        <v>25.322273783998405</v>
      </c>
      <c r="I18" s="118">
        <f t="shared" si="1"/>
        <v>7.6871847133339524E-3</v>
      </c>
      <c r="J18" s="104"/>
      <c r="K18" s="104"/>
    </row>
    <row r="19" spans="1:11" ht="12.75">
      <c r="A19" s="119">
        <v>2017</v>
      </c>
      <c r="B19" s="116">
        <f t="shared" si="0"/>
        <v>100</v>
      </c>
      <c r="C19" s="117">
        <f t="shared" si="0"/>
        <v>11.382275024233794</v>
      </c>
      <c r="D19" s="117">
        <f t="shared" si="0"/>
        <v>1.9682061174145966E-2</v>
      </c>
      <c r="E19" s="117">
        <f t="shared" si="0"/>
        <v>57.440571060444768</v>
      </c>
      <c r="F19" s="117">
        <f t="shared" si="0"/>
        <v>0.46010591392182992</v>
      </c>
      <c r="G19" s="117">
        <f t="shared" si="0"/>
        <v>5.6392814925105545</v>
      </c>
      <c r="H19" s="117">
        <f t="shared" si="0"/>
        <v>25.047372084406394</v>
      </c>
      <c r="I19" s="118">
        <f t="shared" si="1"/>
        <v>1.071236330852895E-2</v>
      </c>
      <c r="J19" s="104"/>
      <c r="K19" s="104"/>
    </row>
    <row r="20" spans="1:11" ht="12.75">
      <c r="A20" s="119">
        <v>2018</v>
      </c>
      <c r="B20" s="116">
        <f t="shared" si="0"/>
        <v>100</v>
      </c>
      <c r="C20" s="117">
        <f t="shared" si="0"/>
        <v>11.009750872289645</v>
      </c>
      <c r="D20" s="117">
        <f t="shared" si="0"/>
        <v>5.2067721260626136E-2</v>
      </c>
      <c r="E20" s="117">
        <f t="shared" si="0"/>
        <v>60.076678803734097</v>
      </c>
      <c r="F20" s="117">
        <f t="shared" si="0"/>
        <v>0.44506586494483197</v>
      </c>
      <c r="G20" s="117">
        <f t="shared" si="0"/>
        <v>6.1056952841235832</v>
      </c>
      <c r="H20" s="117">
        <f t="shared" si="0"/>
        <v>22.304494638137605</v>
      </c>
      <c r="I20" s="118">
        <f t="shared" si="1"/>
        <v>6.246815509622747E-3</v>
      </c>
      <c r="J20" s="104"/>
      <c r="K20" s="104"/>
    </row>
    <row r="21" spans="1:11" ht="12.75">
      <c r="A21" s="110">
        <v>2019</v>
      </c>
      <c r="B21" s="116">
        <f t="shared" si="0"/>
        <v>100</v>
      </c>
      <c r="C21" s="117">
        <f t="shared" si="0"/>
        <v>10.898882355634893</v>
      </c>
      <c r="D21" s="117">
        <f t="shared" si="0"/>
        <v>4.9254412905756016E-2</v>
      </c>
      <c r="E21" s="117">
        <f t="shared" si="0"/>
        <v>60.486105712090065</v>
      </c>
      <c r="F21" s="117">
        <f t="shared" si="0"/>
        <v>0.42288434550857601</v>
      </c>
      <c r="G21" s="117">
        <f t="shared" si="0"/>
        <v>6.200350476969704</v>
      </c>
      <c r="H21" s="117">
        <f t="shared" si="0"/>
        <v>21.936613547226148</v>
      </c>
      <c r="I21" s="118">
        <f t="shared" si="1"/>
        <v>5.9091496648404169E-3</v>
      </c>
      <c r="J21" s="104"/>
      <c r="K21" s="104"/>
    </row>
    <row r="22" spans="1:11" ht="14.25">
      <c r="A22" s="110" t="s">
        <v>196</v>
      </c>
      <c r="B22" s="116">
        <f t="shared" si="0"/>
        <v>100</v>
      </c>
      <c r="C22" s="117">
        <f t="shared" si="0"/>
        <v>10.755629754145533</v>
      </c>
      <c r="D22" s="117">
        <f t="shared" si="0"/>
        <v>5.6601050613791719E-2</v>
      </c>
      <c r="E22" s="117">
        <f t="shared" si="0"/>
        <v>61.13855500247687</v>
      </c>
      <c r="F22" s="117">
        <f t="shared" si="0"/>
        <v>0.39280452246884984</v>
      </c>
      <c r="G22" s="117">
        <f t="shared" si="0"/>
        <v>5.941751947176356</v>
      </c>
      <c r="H22" s="117">
        <f t="shared" si="0"/>
        <v>21.710472002931176</v>
      </c>
      <c r="I22" s="118">
        <f t="shared" si="1"/>
        <v>4.1857201874301898E-3</v>
      </c>
      <c r="J22" s="104"/>
      <c r="K22" s="104"/>
    </row>
    <row r="23" spans="1:11" ht="15" customHeight="1">
      <c r="A23" s="104"/>
      <c r="B23" s="104"/>
      <c r="C23" s="104"/>
      <c r="D23" s="104"/>
      <c r="E23" s="104"/>
      <c r="F23" s="104"/>
      <c r="G23" s="104"/>
      <c r="H23" s="104"/>
      <c r="I23" s="111"/>
      <c r="J23" s="104"/>
      <c r="K23" s="104"/>
    </row>
    <row r="24" spans="1:11" ht="14.25">
      <c r="A24" s="112" t="s">
        <v>199</v>
      </c>
      <c r="B24" s="104"/>
      <c r="C24" s="104"/>
      <c r="D24" s="104"/>
      <c r="E24" s="104"/>
      <c r="F24" s="104"/>
      <c r="G24" s="104"/>
      <c r="H24" s="104"/>
      <c r="I24" s="111"/>
      <c r="J24" s="104"/>
      <c r="K24" s="104"/>
    </row>
    <row r="25" spans="1:11" ht="14.25">
      <c r="A25" s="112" t="s">
        <v>135</v>
      </c>
      <c r="B25" s="104"/>
      <c r="C25" s="104"/>
      <c r="D25" s="104"/>
      <c r="E25" s="104"/>
      <c r="F25" s="104"/>
      <c r="G25" s="104"/>
      <c r="H25" s="104"/>
      <c r="I25" s="111"/>
      <c r="J25" s="104"/>
      <c r="K25" s="104"/>
    </row>
    <row r="26" spans="1:11" ht="12.75">
      <c r="A26" s="112"/>
      <c r="B26" s="104"/>
      <c r="C26" s="104"/>
      <c r="D26" s="104"/>
      <c r="E26" s="104"/>
      <c r="F26" s="104"/>
      <c r="G26" s="104"/>
      <c r="H26" s="104"/>
      <c r="I26" s="111"/>
      <c r="J26" s="104"/>
      <c r="K26" s="104"/>
    </row>
    <row r="27" spans="1:11" ht="15" customHeight="1">
      <c r="A27" s="104" t="s">
        <v>173</v>
      </c>
      <c r="B27" s="104"/>
      <c r="C27" s="104"/>
      <c r="D27" s="104"/>
      <c r="E27" s="104"/>
      <c r="F27" s="104"/>
      <c r="G27" s="104"/>
      <c r="H27" s="104"/>
      <c r="I27" s="111"/>
      <c r="J27" s="104"/>
      <c r="K27" s="104"/>
    </row>
    <row r="28" spans="1:11" ht="12.75">
      <c r="A28" s="104"/>
      <c r="B28" s="104"/>
      <c r="C28" s="104"/>
      <c r="D28" s="104"/>
      <c r="E28" s="104"/>
      <c r="F28" s="104"/>
      <c r="G28" s="104"/>
      <c r="H28" s="104"/>
      <c r="I28" s="111"/>
      <c r="J28" s="104"/>
      <c r="K28" s="104"/>
    </row>
  </sheetData>
  <mergeCells count="4">
    <mergeCell ref="B3:B4"/>
    <mergeCell ref="B5:I5"/>
    <mergeCell ref="A3:A4"/>
    <mergeCell ref="B14:I14"/>
  </mergeCells>
  <pageMargins left="0.7" right="0.7" top="0.75" bottom="0.75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29"/>
  <sheetViews>
    <sheetView tabSelected="1" workbookViewId="0">
      <selection activeCell="B31" sqref="B31"/>
    </sheetView>
  </sheetViews>
  <sheetFormatPr defaultRowHeight="15"/>
  <cols>
    <col min="2" max="5" width="10.7109375" customWidth="1"/>
  </cols>
  <sheetData>
    <row r="1" spans="1:5" ht="17.25">
      <c r="A1" s="144" t="s">
        <v>175</v>
      </c>
    </row>
    <row r="3" spans="1:5" ht="30" customHeight="1">
      <c r="A3" s="195" t="s">
        <v>39</v>
      </c>
      <c r="B3" s="198" t="s">
        <v>170</v>
      </c>
      <c r="C3" s="198"/>
      <c r="D3" s="198"/>
      <c r="E3" s="198"/>
    </row>
    <row r="4" spans="1:5" ht="21.75" customHeight="1">
      <c r="A4" s="196"/>
      <c r="B4" s="141" t="s">
        <v>143</v>
      </c>
      <c r="C4" s="198" t="s">
        <v>131</v>
      </c>
      <c r="D4" s="198"/>
      <c r="E4" s="198"/>
    </row>
    <row r="5" spans="1:5" ht="31.5" customHeight="1">
      <c r="A5" s="197"/>
      <c r="B5" s="141" t="s">
        <v>148</v>
      </c>
      <c r="C5" s="141" t="s">
        <v>148</v>
      </c>
      <c r="D5" s="141" t="s">
        <v>144</v>
      </c>
      <c r="E5" s="141" t="s">
        <v>164</v>
      </c>
    </row>
    <row r="6" spans="1:5">
      <c r="A6" s="122">
        <v>2005</v>
      </c>
      <c r="B6" s="123">
        <v>36936000</v>
      </c>
      <c r="C6" s="123">
        <v>37645502</v>
      </c>
      <c r="D6" s="124">
        <v>4.4501911505680143</v>
      </c>
      <c r="E6" s="125">
        <v>3.8005413263606354</v>
      </c>
    </row>
    <row r="7" spans="1:5">
      <c r="A7" s="122">
        <v>2006</v>
      </c>
      <c r="B7" s="123">
        <v>39575856</v>
      </c>
      <c r="C7" s="123">
        <v>41579189</v>
      </c>
      <c r="D7" s="124">
        <v>4.4562085906402791</v>
      </c>
      <c r="E7" s="125">
        <v>3.887973043609172</v>
      </c>
    </row>
    <row r="8" spans="1:5">
      <c r="A8" s="122">
        <v>2007</v>
      </c>
      <c r="B8" s="123">
        <v>45055802</v>
      </c>
      <c r="C8" s="123">
        <v>46860739</v>
      </c>
      <c r="D8" s="124">
        <v>4.7311714260329465</v>
      </c>
      <c r="E8" s="125">
        <v>3.9461409102086051</v>
      </c>
    </row>
    <row r="9" spans="1:5">
      <c r="A9" s="122">
        <v>2008</v>
      </c>
      <c r="B9" s="123">
        <v>51982706</v>
      </c>
      <c r="C9" s="123">
        <v>57087971</v>
      </c>
      <c r="D9" s="124">
        <v>5.3362021229660206</v>
      </c>
      <c r="E9" s="125">
        <v>4.440670410269056</v>
      </c>
    </row>
    <row r="10" spans="1:5">
      <c r="A10" s="122">
        <v>2009</v>
      </c>
      <c r="B10" s="123">
        <v>60545048</v>
      </c>
      <c r="C10" s="123">
        <v>63317619</v>
      </c>
      <c r="D10" s="124">
        <v>5.4219574413426956</v>
      </c>
      <c r="E10" s="125">
        <v>4.6149027167872312</v>
      </c>
    </row>
    <row r="11" spans="1:5">
      <c r="A11" s="122">
        <v>2010</v>
      </c>
      <c r="B11" s="123">
        <v>62912294</v>
      </c>
      <c r="C11" s="123">
        <v>65487971</v>
      </c>
      <c r="D11" s="124">
        <v>5.1496399308012899</v>
      </c>
      <c r="E11" s="125">
        <v>4.5262634395968053</v>
      </c>
    </row>
    <row r="12" spans="1:5">
      <c r="A12" s="122">
        <v>2011</v>
      </c>
      <c r="B12" s="123">
        <v>65937420</v>
      </c>
      <c r="C12" s="123">
        <v>67690079</v>
      </c>
      <c r="D12" s="124">
        <v>5.0364642113095233</v>
      </c>
      <c r="E12" s="125">
        <v>4.3245510783893444</v>
      </c>
    </row>
    <row r="13" spans="1:5">
      <c r="A13" s="122">
        <v>2012</v>
      </c>
      <c r="B13" s="123">
        <v>70506237</v>
      </c>
      <c r="C13" s="123">
        <v>68973371</v>
      </c>
      <c r="D13" s="124">
        <v>4.8730656351561397</v>
      </c>
      <c r="E13" s="125">
        <v>4.248588554441735</v>
      </c>
    </row>
    <row r="14" spans="1:5">
      <c r="A14" s="122">
        <v>2013</v>
      </c>
      <c r="B14" s="123">
        <v>72619337</v>
      </c>
      <c r="C14" s="123">
        <v>71685956</v>
      </c>
      <c r="D14" s="124">
        <v>4.701643339673379</v>
      </c>
      <c r="E14" s="125">
        <v>4.3532465671235743</v>
      </c>
    </row>
    <row r="15" spans="1:5">
      <c r="A15" s="122">
        <v>2014</v>
      </c>
      <c r="B15" s="123">
        <v>73389604</v>
      </c>
      <c r="C15" s="123">
        <v>72851289</v>
      </c>
      <c r="D15" s="124">
        <v>4.5666200087757787</v>
      </c>
      <c r="E15" s="125">
        <v>4.2572122385819906</v>
      </c>
    </row>
    <row r="16" spans="1:5">
      <c r="A16" s="122">
        <v>2015</v>
      </c>
      <c r="B16" s="123">
        <v>74741209</v>
      </c>
      <c r="C16" s="123">
        <v>77176920</v>
      </c>
      <c r="D16" s="124">
        <v>4.7182808583481073</v>
      </c>
      <c r="E16" s="125">
        <v>4.2849595139003016</v>
      </c>
    </row>
    <row r="17" spans="1:5">
      <c r="A17" s="122">
        <v>2016</v>
      </c>
      <c r="B17" s="123">
        <v>79806564</v>
      </c>
      <c r="C17" s="123">
        <v>80941181</v>
      </c>
      <c r="D17" s="124">
        <v>4.6821993983918553</v>
      </c>
      <c r="E17" s="125">
        <v>4.3435334402654808</v>
      </c>
    </row>
    <row r="18" spans="1:5">
      <c r="A18" s="126" t="s">
        <v>17</v>
      </c>
      <c r="B18" s="123">
        <v>84628723</v>
      </c>
      <c r="C18" s="123">
        <v>87584176</v>
      </c>
      <c r="D18" s="124">
        <v>4.893790914678438</v>
      </c>
      <c r="E18" s="125">
        <v>4.4015798294833495</v>
      </c>
    </row>
    <row r="19" spans="1:5">
      <c r="A19" s="127">
        <v>2018</v>
      </c>
      <c r="B19" s="123">
        <v>89959024</v>
      </c>
      <c r="C19" s="123">
        <v>93538330</v>
      </c>
      <c r="D19" s="124">
        <v>5.0528484226447707</v>
      </c>
      <c r="E19" s="125">
        <v>4.408951453061551</v>
      </c>
    </row>
    <row r="20" spans="1:5">
      <c r="A20" s="127">
        <v>2019</v>
      </c>
      <c r="B20" s="123">
        <v>97571206</v>
      </c>
      <c r="C20" s="123">
        <v>102617481</v>
      </c>
      <c r="D20" s="124">
        <v>5.1772100802179501</v>
      </c>
      <c r="E20" s="125">
        <v>4.4748615798280049</v>
      </c>
    </row>
    <row r="21" spans="1:5">
      <c r="A21" s="127">
        <v>2020</v>
      </c>
      <c r="B21" s="123">
        <v>107813018</v>
      </c>
      <c r="C21" s="123">
        <v>116306568.39673001</v>
      </c>
      <c r="D21" s="124">
        <v>5.4973090890357801</v>
      </c>
      <c r="E21" s="125">
        <v>5.0048892121565904</v>
      </c>
    </row>
    <row r="22" spans="1:5">
      <c r="A22" s="127">
        <v>2021</v>
      </c>
      <c r="B22" s="123">
        <v>120525630</v>
      </c>
      <c r="C22" s="123">
        <v>141318383</v>
      </c>
      <c r="D22" s="124">
        <v>6.2156220531315984</v>
      </c>
      <c r="E22" s="125">
        <v>5.38930604072916</v>
      </c>
    </row>
    <row r="24" spans="1:5">
      <c r="A24" s="121" t="s">
        <v>162</v>
      </c>
    </row>
    <row r="25" spans="1:5">
      <c r="A25" s="112" t="s">
        <v>149</v>
      </c>
    </row>
    <row r="26" spans="1:5">
      <c r="A26" s="112" t="s">
        <v>163</v>
      </c>
    </row>
    <row r="27" spans="1:5">
      <c r="A27" s="112" t="s">
        <v>186</v>
      </c>
    </row>
    <row r="28" spans="1:5">
      <c r="A28" s="101"/>
    </row>
    <row r="29" spans="1:5">
      <c r="A29" s="140" t="s">
        <v>165</v>
      </c>
    </row>
  </sheetData>
  <mergeCells count="3">
    <mergeCell ref="A3:A5"/>
    <mergeCell ref="B3:E3"/>
    <mergeCell ref="C4:E4"/>
  </mergeCells>
  <pageMargins left="0.7" right="0.7" top="0.75" bottom="0.75" header="0.3" footer="0.3"/>
  <pageSetup paperSize="9" orientation="portrait" r:id="rId1"/>
  <ignoredErrors>
    <ignoredError sqref="A18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O17"/>
  <sheetViews>
    <sheetView workbookViewId="0">
      <selection activeCell="B28" sqref="B28"/>
    </sheetView>
  </sheetViews>
  <sheetFormatPr defaultRowHeight="15"/>
  <cols>
    <col min="2" max="2" width="10.5703125" customWidth="1"/>
    <col min="3" max="3" width="11.140625" customWidth="1"/>
    <col min="10" max="10" width="15.28515625" customWidth="1"/>
    <col min="11" max="11" width="12.5703125" customWidth="1"/>
    <col min="12" max="13" width="12.140625" customWidth="1"/>
    <col min="15" max="15" width="11.42578125" customWidth="1"/>
  </cols>
  <sheetData>
    <row r="3" spans="1:15">
      <c r="I3" t="s">
        <v>47</v>
      </c>
    </row>
    <row r="4" spans="1:15" ht="15.95" customHeight="1">
      <c r="A4" s="170" t="s">
        <v>39</v>
      </c>
      <c r="B4" s="60"/>
      <c r="C4" s="60"/>
      <c r="D4" s="170" t="s">
        <v>40</v>
      </c>
      <c r="E4" s="170"/>
      <c r="F4" s="170" t="s">
        <v>35</v>
      </c>
      <c r="G4" s="170"/>
      <c r="H4" s="170" t="s">
        <v>1</v>
      </c>
      <c r="I4" s="170"/>
      <c r="K4" s="55" t="s">
        <v>48</v>
      </c>
      <c r="L4" s="55"/>
      <c r="N4" s="55" t="s">
        <v>49</v>
      </c>
      <c r="O4" s="55"/>
    </row>
    <row r="5" spans="1:15" ht="15.75">
      <c r="A5" s="170"/>
      <c r="B5" s="60"/>
      <c r="C5" s="60"/>
      <c r="D5" s="60" t="s">
        <v>50</v>
      </c>
      <c r="E5" s="60" t="s">
        <v>42</v>
      </c>
      <c r="F5" s="60" t="s">
        <v>50</v>
      </c>
      <c r="G5" s="60" t="s">
        <v>42</v>
      </c>
      <c r="H5" s="60" t="s">
        <v>50</v>
      </c>
      <c r="I5" s="60" t="s">
        <v>42</v>
      </c>
      <c r="K5" s="67" t="s">
        <v>52</v>
      </c>
      <c r="L5" s="67" t="s">
        <v>1</v>
      </c>
      <c r="N5" s="67" t="s">
        <v>52</v>
      </c>
      <c r="O5" s="67" t="s">
        <v>1</v>
      </c>
    </row>
    <row r="6" spans="1:15" ht="15.75">
      <c r="A6" s="60">
        <v>2009</v>
      </c>
      <c r="B6" s="60"/>
      <c r="C6" s="60"/>
      <c r="D6" s="61">
        <v>60.5</v>
      </c>
      <c r="E6" s="62">
        <v>5.1799999999999999E-2</v>
      </c>
      <c r="F6" s="60">
        <v>64.2</v>
      </c>
      <c r="G6" s="62">
        <v>5.5E-2</v>
      </c>
      <c r="H6" s="60">
        <v>63.3</v>
      </c>
      <c r="I6" s="62">
        <v>5.4199999999999998E-2</v>
      </c>
      <c r="K6" s="68">
        <f>D7-D6</f>
        <v>2.3999999999999986</v>
      </c>
      <c r="L6" s="68">
        <f>H7-H6</f>
        <v>2.2000000000000028</v>
      </c>
      <c r="N6" s="69">
        <f>D7/D6-1</f>
        <v>3.9669421487603218E-2</v>
      </c>
      <c r="O6" s="69">
        <f t="shared" ref="O6:O16" si="0">H7/H6-1</f>
        <v>3.4755134281200695E-2</v>
      </c>
    </row>
    <row r="7" spans="1:15" ht="15.75">
      <c r="A7" s="60">
        <v>2010</v>
      </c>
      <c r="B7" s="60"/>
      <c r="C7" s="60"/>
      <c r="D7" s="61">
        <v>62.9</v>
      </c>
      <c r="E7" s="62">
        <v>4.9500000000000002E-2</v>
      </c>
      <c r="F7" s="60">
        <v>66.5</v>
      </c>
      <c r="G7" s="62">
        <v>5.2299999999999999E-2</v>
      </c>
      <c r="H7" s="60">
        <v>65.5</v>
      </c>
      <c r="I7" s="62">
        <v>5.1499999999999997E-2</v>
      </c>
      <c r="K7" s="68">
        <f t="shared" ref="K7:K16" si="1">D8-D7</f>
        <v>3.0000000000000071</v>
      </c>
      <c r="L7" s="68">
        <f t="shared" ref="L7:L15" si="2">H8-H7</f>
        <v>2.2000000000000028</v>
      </c>
      <c r="N7" s="69">
        <f t="shared" ref="N7:N16" si="3">D8/D7-1</f>
        <v>4.7694753577106619E-2</v>
      </c>
      <c r="O7" s="69">
        <f t="shared" si="0"/>
        <v>3.3587786259541952E-2</v>
      </c>
    </row>
    <row r="8" spans="1:15" ht="15.75">
      <c r="A8" s="60">
        <v>2011</v>
      </c>
      <c r="B8" s="60"/>
      <c r="C8" s="60"/>
      <c r="D8" s="61">
        <v>65.900000000000006</v>
      </c>
      <c r="E8" s="62">
        <v>4.9099999999999998E-2</v>
      </c>
      <c r="F8" s="60">
        <v>68.099999999999994</v>
      </c>
      <c r="G8" s="62">
        <v>5.0700000000000002E-2</v>
      </c>
      <c r="H8" s="60">
        <v>67.7</v>
      </c>
      <c r="I8" s="62">
        <v>5.04E-2</v>
      </c>
      <c r="K8" s="68">
        <f t="shared" si="1"/>
        <v>4.5999999999999943</v>
      </c>
      <c r="L8" s="68">
        <f t="shared" si="2"/>
        <v>1.2999999999999972</v>
      </c>
      <c r="N8" s="69">
        <f t="shared" si="3"/>
        <v>6.9802731411229058E-2</v>
      </c>
      <c r="O8" s="69">
        <f t="shared" si="0"/>
        <v>1.9202363367799125E-2</v>
      </c>
    </row>
    <row r="9" spans="1:15" ht="15.75">
      <c r="A9" s="60">
        <v>2012</v>
      </c>
      <c r="B9" s="60"/>
      <c r="C9" s="60"/>
      <c r="D9" s="61">
        <v>70.5</v>
      </c>
      <c r="E9" s="62">
        <v>4.9799999999999997E-2</v>
      </c>
      <c r="F9" s="60">
        <v>71.900000000000006</v>
      </c>
      <c r="G9" s="62">
        <v>5.0799999999999998E-2</v>
      </c>
      <c r="H9" s="60">
        <v>69</v>
      </c>
      <c r="I9" s="62">
        <v>4.87E-2</v>
      </c>
      <c r="K9" s="68">
        <f t="shared" si="1"/>
        <v>2.0999999999999943</v>
      </c>
      <c r="L9" s="68">
        <f t="shared" si="2"/>
        <v>2.7000000000000028</v>
      </c>
      <c r="N9" s="69">
        <f t="shared" si="3"/>
        <v>2.9787234042553123E-2</v>
      </c>
      <c r="O9" s="69">
        <f t="shared" si="0"/>
        <v>3.9130434782608692E-2</v>
      </c>
    </row>
    <row r="10" spans="1:15" ht="15.75">
      <c r="A10" s="60">
        <v>2013</v>
      </c>
      <c r="B10" s="60"/>
      <c r="C10" s="60"/>
      <c r="D10" s="61">
        <v>72.599999999999994</v>
      </c>
      <c r="E10" s="62">
        <v>4.7600000000000003E-2</v>
      </c>
      <c r="F10" s="60">
        <v>74</v>
      </c>
      <c r="G10" s="62">
        <v>4.8599999999999997E-2</v>
      </c>
      <c r="H10" s="60">
        <v>71.7</v>
      </c>
      <c r="I10" s="62">
        <v>4.7E-2</v>
      </c>
      <c r="K10" s="68">
        <f t="shared" si="1"/>
        <v>0.80000000000001137</v>
      </c>
      <c r="L10" s="68">
        <f t="shared" si="2"/>
        <v>1.2000000000000028</v>
      </c>
      <c r="N10" s="69">
        <f t="shared" si="3"/>
        <v>1.1019283746556585E-2</v>
      </c>
      <c r="O10" s="69">
        <f t="shared" si="0"/>
        <v>1.6736401673640211E-2</v>
      </c>
    </row>
    <row r="11" spans="1:15" ht="15.75">
      <c r="A11" s="60">
        <v>2014</v>
      </c>
      <c r="B11" s="60"/>
      <c r="C11" s="60"/>
      <c r="D11" s="61">
        <v>73.400000000000006</v>
      </c>
      <c r="E11" s="62">
        <v>4.5999999999999999E-2</v>
      </c>
      <c r="F11" s="60">
        <v>75.3</v>
      </c>
      <c r="G11" s="62">
        <v>4.7199999999999999E-2</v>
      </c>
      <c r="H11" s="60">
        <v>72.900000000000006</v>
      </c>
      <c r="I11" s="62">
        <v>4.5699999999999998E-2</v>
      </c>
      <c r="K11" s="68">
        <f t="shared" si="1"/>
        <v>1.2999999999999972</v>
      </c>
      <c r="L11" s="68">
        <f t="shared" si="2"/>
        <v>4.2999999999999972</v>
      </c>
      <c r="N11" s="69">
        <f t="shared" si="3"/>
        <v>1.7711171662125214E-2</v>
      </c>
      <c r="O11" s="69">
        <f t="shared" si="0"/>
        <v>5.8984910836762605E-2</v>
      </c>
    </row>
    <row r="12" spans="1:15" ht="15.75">
      <c r="A12" s="60">
        <v>2015</v>
      </c>
      <c r="B12" s="60"/>
      <c r="C12" s="60"/>
      <c r="D12" s="61">
        <v>74.7</v>
      </c>
      <c r="E12" s="62">
        <v>4.5699999999999998E-2</v>
      </c>
      <c r="F12" s="60">
        <v>78.400000000000006</v>
      </c>
      <c r="G12" s="62">
        <v>4.8000000000000001E-2</v>
      </c>
      <c r="H12" s="60">
        <v>77.2</v>
      </c>
      <c r="I12" s="62">
        <v>4.7199999999999999E-2</v>
      </c>
      <c r="K12" s="68">
        <f t="shared" si="1"/>
        <v>5.0999999999999943</v>
      </c>
      <c r="L12" s="68">
        <f t="shared" si="2"/>
        <v>3.7000000000000028</v>
      </c>
      <c r="N12" s="69">
        <f t="shared" si="3"/>
        <v>6.8273092369477872E-2</v>
      </c>
      <c r="O12" s="69">
        <f t="shared" si="0"/>
        <v>4.7927461139896321E-2</v>
      </c>
    </row>
    <row r="13" spans="1:15" ht="15.75">
      <c r="A13" s="60">
        <v>2016</v>
      </c>
      <c r="B13" s="60"/>
      <c r="C13" s="60"/>
      <c r="D13" s="61">
        <v>79.8</v>
      </c>
      <c r="E13" s="62">
        <v>4.6199999999999998E-2</v>
      </c>
      <c r="F13" s="60">
        <v>82.4</v>
      </c>
      <c r="G13" s="62">
        <v>4.7699999999999999E-2</v>
      </c>
      <c r="H13" s="60">
        <v>80.900000000000006</v>
      </c>
      <c r="I13" s="62">
        <v>4.6800000000000001E-2</v>
      </c>
      <c r="K13" s="68">
        <f t="shared" si="1"/>
        <v>4.7999999999999972</v>
      </c>
      <c r="L13" s="68">
        <f t="shared" si="2"/>
        <v>6.6999999999999886</v>
      </c>
      <c r="N13" s="69">
        <f t="shared" si="3"/>
        <v>6.0150375939849621E-2</v>
      </c>
      <c r="O13" s="69">
        <f t="shared" si="0"/>
        <v>8.2818294190358355E-2</v>
      </c>
    </row>
    <row r="14" spans="1:15" ht="15.75">
      <c r="A14" s="60">
        <v>2017</v>
      </c>
      <c r="B14" s="60"/>
      <c r="C14" s="60"/>
      <c r="D14" s="61">
        <v>84.6</v>
      </c>
      <c r="E14" s="62">
        <v>4.7300000000000002E-2</v>
      </c>
      <c r="F14" s="60">
        <v>90.5</v>
      </c>
      <c r="G14" s="62">
        <v>5.0599999999999999E-2</v>
      </c>
      <c r="H14" s="60">
        <v>87.6</v>
      </c>
      <c r="I14" s="62">
        <v>4.8899999999999999E-2</v>
      </c>
      <c r="K14" s="68">
        <f t="shared" si="1"/>
        <v>5.4000000000000057</v>
      </c>
      <c r="L14" s="68">
        <f t="shared" si="2"/>
        <v>5.9000000000000057</v>
      </c>
      <c r="N14" s="69">
        <f t="shared" si="3"/>
        <v>6.3829787234042534E-2</v>
      </c>
      <c r="O14" s="69">
        <f t="shared" si="0"/>
        <v>6.7351598173515992E-2</v>
      </c>
    </row>
    <row r="15" spans="1:15" ht="15.75">
      <c r="A15" s="60">
        <v>2018</v>
      </c>
      <c r="B15" s="63">
        <v>88.487359999999995</v>
      </c>
      <c r="C15" s="62">
        <v>4.7800000000000002E-2</v>
      </c>
      <c r="D15" s="63">
        <v>90</v>
      </c>
      <c r="E15" s="62">
        <v>4.8599999999999997E-2</v>
      </c>
      <c r="F15" s="64">
        <v>95</v>
      </c>
      <c r="G15" s="62">
        <v>5.1299999999999998E-2</v>
      </c>
      <c r="H15" s="60">
        <v>93.5</v>
      </c>
      <c r="I15" s="62">
        <v>5.0500000000000003E-2</v>
      </c>
      <c r="K15" s="68">
        <f t="shared" si="1"/>
        <v>7.5999999999999943</v>
      </c>
      <c r="L15" s="68">
        <f t="shared" si="2"/>
        <v>9.0999999999999943</v>
      </c>
      <c r="N15" s="69">
        <f t="shared" si="3"/>
        <v>8.4444444444444322E-2</v>
      </c>
      <c r="O15" s="69">
        <f t="shared" si="0"/>
        <v>9.7326203208556006E-2</v>
      </c>
    </row>
    <row r="16" spans="1:15" ht="15.75">
      <c r="A16" s="60">
        <v>2019</v>
      </c>
      <c r="B16" s="63">
        <v>96.330060000000003</v>
      </c>
      <c r="C16" s="62">
        <v>4.8599999999999997E-2</v>
      </c>
      <c r="D16" s="61">
        <v>97.6</v>
      </c>
      <c r="E16" s="62">
        <v>4.9200000000000001E-2</v>
      </c>
      <c r="F16" s="60">
        <v>104.5</v>
      </c>
      <c r="G16" s="61" t="s">
        <v>51</v>
      </c>
      <c r="H16" s="60">
        <v>102.6</v>
      </c>
      <c r="I16" s="61" t="s">
        <v>43</v>
      </c>
      <c r="K16" s="68">
        <f t="shared" si="1"/>
        <v>10.200000000000003</v>
      </c>
      <c r="L16" s="68">
        <f>H17-H16</f>
        <v>13.700000000000003</v>
      </c>
      <c r="N16" s="69">
        <f t="shared" si="3"/>
        <v>0.10450819672131151</v>
      </c>
      <c r="O16" s="69">
        <f t="shared" si="0"/>
        <v>0.1335282651072125</v>
      </c>
    </row>
    <row r="17" spans="1:15" ht="15.75">
      <c r="A17" s="60">
        <v>2020</v>
      </c>
      <c r="B17" s="63">
        <v>106.41970999999999</v>
      </c>
      <c r="C17" s="62">
        <v>5.0299999999999997E-2</v>
      </c>
      <c r="D17" s="61">
        <v>107.8</v>
      </c>
      <c r="E17" s="62">
        <v>5.0999999999999997E-2</v>
      </c>
      <c r="F17" s="60">
        <v>123.7</v>
      </c>
      <c r="G17" s="62">
        <v>5.8500000000000003E-2</v>
      </c>
      <c r="H17" s="65">
        <v>116.3</v>
      </c>
      <c r="I17" s="66">
        <v>5.5E-2</v>
      </c>
      <c r="K17" s="68"/>
      <c r="L17" s="68"/>
      <c r="N17" s="69"/>
      <c r="O17" s="69"/>
    </row>
  </sheetData>
  <mergeCells count="4">
    <mergeCell ref="A4:A5"/>
    <mergeCell ref="D4:E4"/>
    <mergeCell ref="F4:G4"/>
    <mergeCell ref="H4:I4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L22"/>
  <sheetViews>
    <sheetView workbookViewId="0">
      <selection activeCell="B28" sqref="B28"/>
    </sheetView>
  </sheetViews>
  <sheetFormatPr defaultColWidth="8.7109375" defaultRowHeight="12.75"/>
  <cols>
    <col min="1" max="1" width="8.7109375" style="53" customWidth="1"/>
    <col min="2" max="2" width="14" style="53" customWidth="1"/>
    <col min="3" max="3" width="15.140625" style="53" customWidth="1"/>
    <col min="4" max="4" width="12.5703125" style="59" customWidth="1"/>
    <col min="5" max="5" width="13.42578125" style="53" customWidth="1"/>
    <col min="6" max="6" width="12.7109375" style="53" customWidth="1"/>
    <col min="7" max="7" width="9.42578125" style="53" customWidth="1"/>
    <col min="8" max="8" width="9.7109375" style="53" customWidth="1"/>
    <col min="9" max="9" width="13.85546875" style="53" customWidth="1"/>
    <col min="10" max="10" width="9.7109375" style="53" customWidth="1"/>
    <col min="11" max="11" width="9.140625" style="53" customWidth="1"/>
    <col min="12" max="16384" width="8.7109375" style="53"/>
  </cols>
  <sheetData>
    <row r="3" spans="1:11">
      <c r="K3" s="53" t="s">
        <v>57</v>
      </c>
    </row>
    <row r="4" spans="1:11" ht="39.950000000000003" customHeight="1">
      <c r="A4" s="73" t="s">
        <v>39</v>
      </c>
      <c r="B4" s="73" t="s">
        <v>60</v>
      </c>
      <c r="C4" s="73" t="s">
        <v>59</v>
      </c>
      <c r="D4" s="171" t="s">
        <v>58</v>
      </c>
      <c r="E4" s="171"/>
      <c r="F4" s="172" t="s">
        <v>40</v>
      </c>
      <c r="G4" s="173"/>
      <c r="H4" s="174"/>
      <c r="I4" s="172" t="s">
        <v>1</v>
      </c>
      <c r="J4" s="173"/>
      <c r="K4" s="174"/>
    </row>
    <row r="5" spans="1:11" ht="20.100000000000001" customHeight="1">
      <c r="A5" s="73"/>
      <c r="B5" s="73" t="s">
        <v>41</v>
      </c>
      <c r="C5" s="73" t="s">
        <v>41</v>
      </c>
      <c r="D5" s="73" t="s">
        <v>41</v>
      </c>
      <c r="E5" s="73" t="s">
        <v>42</v>
      </c>
      <c r="F5" s="73" t="s">
        <v>41</v>
      </c>
      <c r="G5" s="73" t="s">
        <v>55</v>
      </c>
      <c r="H5" s="84" t="s">
        <v>56</v>
      </c>
      <c r="I5" s="73" t="s">
        <v>41</v>
      </c>
      <c r="J5" s="73" t="s">
        <v>55</v>
      </c>
      <c r="K5" s="84" t="s">
        <v>56</v>
      </c>
    </row>
    <row r="6" spans="1:11">
      <c r="A6" s="75">
        <v>2005</v>
      </c>
      <c r="B6" s="85">
        <v>990468000</v>
      </c>
      <c r="C6" s="78">
        <v>845930000</v>
      </c>
      <c r="D6" s="57"/>
      <c r="E6" s="57"/>
      <c r="F6" s="58">
        <v>36936000</v>
      </c>
      <c r="G6" s="79">
        <f t="shared" ref="G6:G7" si="0">F6/C6</f>
        <v>4.3663187261357324E-2</v>
      </c>
      <c r="H6" s="80">
        <f t="shared" ref="H6:H7" si="1">F6/B6</f>
        <v>3.7291462217860651E-2</v>
      </c>
      <c r="I6" s="58">
        <v>37645502</v>
      </c>
      <c r="J6" s="79">
        <f t="shared" ref="J6:J7" si="2">I6/C6</f>
        <v>4.4501911505680142E-2</v>
      </c>
      <c r="K6" s="80">
        <f t="shared" ref="K6:K7" si="3">I6/B6</f>
        <v>3.8007792275974589E-2</v>
      </c>
    </row>
    <row r="7" spans="1:11">
      <c r="A7" s="75">
        <v>2006</v>
      </c>
      <c r="B7" s="85">
        <v>1069824000</v>
      </c>
      <c r="C7" s="78">
        <v>933062000</v>
      </c>
      <c r="D7" s="57"/>
      <c r="E7" s="57"/>
      <c r="F7" s="58">
        <v>39575856</v>
      </c>
      <c r="G7" s="79">
        <f t="shared" si="0"/>
        <v>4.2415033513314229E-2</v>
      </c>
      <c r="H7" s="80">
        <f t="shared" si="1"/>
        <v>3.6992866116295764E-2</v>
      </c>
      <c r="I7" s="58">
        <v>41579189</v>
      </c>
      <c r="J7" s="79">
        <f t="shared" si="2"/>
        <v>4.4562085906402787E-2</v>
      </c>
      <c r="K7" s="80">
        <f t="shared" si="3"/>
        <v>3.8865447961533857E-2</v>
      </c>
    </row>
    <row r="8" spans="1:11">
      <c r="A8" s="75">
        <v>2007</v>
      </c>
      <c r="B8" s="85">
        <v>1167800000</v>
      </c>
      <c r="C8" s="78">
        <v>990468000</v>
      </c>
      <c r="D8" s="58"/>
      <c r="E8" s="75"/>
      <c r="F8" s="58">
        <v>45055802</v>
      </c>
      <c r="G8" s="79">
        <f>F8/C8</f>
        <v>4.5489407027788885E-2</v>
      </c>
      <c r="H8" s="80">
        <f t="shared" ref="H8:H21" si="4">F8/B8</f>
        <v>3.8581779414283271E-2</v>
      </c>
      <c r="I8" s="58">
        <v>46860739</v>
      </c>
      <c r="J8" s="79">
        <f>I8/C8</f>
        <v>4.7311714260329457E-2</v>
      </c>
      <c r="K8" s="80">
        <f t="shared" ref="K8:K21" si="5">I8/B8</f>
        <v>4.0127366843637609E-2</v>
      </c>
    </row>
    <row r="9" spans="1:11">
      <c r="A9" s="75">
        <v>2008</v>
      </c>
      <c r="B9" s="85">
        <v>1271700000</v>
      </c>
      <c r="C9" s="78">
        <v>1069824000</v>
      </c>
      <c r="D9" s="58"/>
      <c r="E9" s="75"/>
      <c r="F9" s="58">
        <v>51982706</v>
      </c>
      <c r="G9" s="79">
        <f t="shared" ref="G9:G21" si="6">F9/C9</f>
        <v>4.8589960591648718E-2</v>
      </c>
      <c r="H9" s="80">
        <f t="shared" si="4"/>
        <v>4.0876547927970436E-2</v>
      </c>
      <c r="I9" s="58">
        <v>57087971</v>
      </c>
      <c r="J9" s="79">
        <f t="shared" ref="J9:J21" si="7">I9/C9</f>
        <v>5.3362021229660203E-2</v>
      </c>
      <c r="K9" s="80">
        <f t="shared" si="5"/>
        <v>4.4891067861917121E-2</v>
      </c>
    </row>
    <row r="10" spans="1:11">
      <c r="A10" s="75">
        <v>2009</v>
      </c>
      <c r="B10" s="85">
        <v>1344000000</v>
      </c>
      <c r="C10" s="78">
        <v>1167800000</v>
      </c>
      <c r="D10" s="58"/>
      <c r="E10" s="75"/>
      <c r="F10" s="58">
        <v>60545048</v>
      </c>
      <c r="G10" s="79">
        <f t="shared" si="6"/>
        <v>5.184539133413256E-2</v>
      </c>
      <c r="H10" s="80">
        <f t="shared" si="4"/>
        <v>4.5048398809523812E-2</v>
      </c>
      <c r="I10" s="58">
        <v>63317619</v>
      </c>
      <c r="J10" s="79">
        <f t="shared" si="7"/>
        <v>5.4219574413426959E-2</v>
      </c>
      <c r="K10" s="80">
        <f t="shared" si="5"/>
        <v>4.7111323660714285E-2</v>
      </c>
    </row>
    <row r="11" spans="1:11">
      <c r="A11" s="75">
        <v>2010</v>
      </c>
      <c r="B11" s="85">
        <v>1415400000</v>
      </c>
      <c r="C11" s="78">
        <v>1271700000</v>
      </c>
      <c r="D11" s="58"/>
      <c r="E11" s="75"/>
      <c r="F11" s="58">
        <v>63532294</v>
      </c>
      <c r="G11" s="79">
        <f t="shared" si="6"/>
        <v>4.9958554690571678E-2</v>
      </c>
      <c r="H11" s="80">
        <f t="shared" si="4"/>
        <v>4.4886458951533134E-2</v>
      </c>
      <c r="I11" s="58">
        <v>65487971</v>
      </c>
      <c r="J11" s="79">
        <f t="shared" si="7"/>
        <v>5.1496399308012898E-2</v>
      </c>
      <c r="K11" s="80">
        <f t="shared" si="5"/>
        <v>4.6268172248127737E-2</v>
      </c>
    </row>
    <row r="12" spans="1:11">
      <c r="A12" s="75">
        <v>2011</v>
      </c>
      <c r="B12" s="85">
        <v>1524700000</v>
      </c>
      <c r="C12" s="78">
        <v>1344000000</v>
      </c>
      <c r="D12" s="58"/>
      <c r="E12" s="75"/>
      <c r="F12" s="58">
        <v>66913420</v>
      </c>
      <c r="G12" s="79">
        <f t="shared" si="6"/>
        <v>4.9786770833333334E-2</v>
      </c>
      <c r="H12" s="80">
        <f t="shared" si="4"/>
        <v>4.3886285826720009E-2</v>
      </c>
      <c r="I12" s="58">
        <v>67690079</v>
      </c>
      <c r="J12" s="79">
        <f t="shared" si="7"/>
        <v>5.0364642113095236E-2</v>
      </c>
      <c r="K12" s="80">
        <f t="shared" si="5"/>
        <v>4.4395670623729261E-2</v>
      </c>
    </row>
    <row r="13" spans="1:11">
      <c r="A13" s="75">
        <v>2012</v>
      </c>
      <c r="B13" s="85">
        <v>1595300000</v>
      </c>
      <c r="C13" s="78">
        <v>1415400000</v>
      </c>
      <c r="D13" s="58"/>
      <c r="E13" s="75"/>
      <c r="F13" s="58">
        <v>70506237</v>
      </c>
      <c r="G13" s="79">
        <f t="shared" si="6"/>
        <v>4.981364773208987E-2</v>
      </c>
      <c r="H13" s="80">
        <f t="shared" si="4"/>
        <v>4.4196224534570297E-2</v>
      </c>
      <c r="I13" s="58">
        <v>68973371</v>
      </c>
      <c r="J13" s="79">
        <f t="shared" si="7"/>
        <v>4.8730656351561395E-2</v>
      </c>
      <c r="K13" s="80">
        <f t="shared" si="5"/>
        <v>4.3235360747194883E-2</v>
      </c>
    </row>
    <row r="14" spans="1:11">
      <c r="A14" s="75">
        <v>2013</v>
      </c>
      <c r="B14" s="85">
        <v>1635700000</v>
      </c>
      <c r="C14" s="78">
        <v>1524700000</v>
      </c>
      <c r="D14" s="58"/>
      <c r="E14" s="75"/>
      <c r="F14" s="58">
        <v>73219337</v>
      </c>
      <c r="G14" s="79">
        <f t="shared" si="6"/>
        <v>4.8022126975798517E-2</v>
      </c>
      <c r="H14" s="80">
        <f t="shared" si="4"/>
        <v>4.4763304395671576E-2</v>
      </c>
      <c r="I14" s="58">
        <v>71685956</v>
      </c>
      <c r="J14" s="79">
        <f t="shared" si="7"/>
        <v>4.7016433396733781E-2</v>
      </c>
      <c r="K14" s="80">
        <f t="shared" si="5"/>
        <v>4.382585804242832E-2</v>
      </c>
    </row>
    <row r="15" spans="1:11">
      <c r="A15" s="75">
        <v>2014</v>
      </c>
      <c r="B15" s="85">
        <v>1728700000</v>
      </c>
      <c r="C15" s="78">
        <v>1595300000</v>
      </c>
      <c r="D15" s="58"/>
      <c r="E15" s="75"/>
      <c r="F15" s="58">
        <v>73794604</v>
      </c>
      <c r="G15" s="79">
        <f t="shared" si="6"/>
        <v>4.6257508932489186E-2</v>
      </c>
      <c r="H15" s="80">
        <f t="shared" si="4"/>
        <v>4.2687918088737203E-2</v>
      </c>
      <c r="I15" s="58">
        <v>72851289</v>
      </c>
      <c r="J15" s="79">
        <f t="shared" si="7"/>
        <v>4.5666200087757791E-2</v>
      </c>
      <c r="K15" s="80">
        <f t="shared" si="5"/>
        <v>4.2142239254931449E-2</v>
      </c>
    </row>
    <row r="16" spans="1:11">
      <c r="A16" s="75">
        <v>2015</v>
      </c>
      <c r="B16" s="85">
        <v>1789700000</v>
      </c>
      <c r="C16" s="78">
        <v>1635700000</v>
      </c>
      <c r="D16" s="58"/>
      <c r="E16" s="75"/>
      <c r="F16" s="58">
        <v>74741209</v>
      </c>
      <c r="G16" s="79">
        <f t="shared" si="6"/>
        <v>4.5693714617594916E-2</v>
      </c>
      <c r="H16" s="80">
        <f t="shared" si="4"/>
        <v>4.1761864558305863E-2</v>
      </c>
      <c r="I16" s="58">
        <v>77176920</v>
      </c>
      <c r="J16" s="79">
        <f t="shared" si="7"/>
        <v>4.7182808583481076E-2</v>
      </c>
      <c r="K16" s="80">
        <f t="shared" si="5"/>
        <v>4.3122825054478404E-2</v>
      </c>
    </row>
    <row r="17" spans="1:12">
      <c r="A17" s="75">
        <v>2016</v>
      </c>
      <c r="B17" s="85">
        <v>1851200000</v>
      </c>
      <c r="C17" s="78">
        <v>1728700000</v>
      </c>
      <c r="D17" s="58"/>
      <c r="E17" s="75"/>
      <c r="F17" s="58">
        <v>79806564</v>
      </c>
      <c r="G17" s="79">
        <f t="shared" si="6"/>
        <v>4.6165652802684101E-2</v>
      </c>
      <c r="H17" s="80">
        <f t="shared" si="4"/>
        <v>4.3110719533275714E-2</v>
      </c>
      <c r="I17" s="58">
        <v>80941181</v>
      </c>
      <c r="J17" s="79">
        <f t="shared" si="7"/>
        <v>4.682199398391855E-2</v>
      </c>
      <c r="K17" s="80">
        <f t="shared" si="5"/>
        <v>4.3723628457216938E-2</v>
      </c>
    </row>
    <row r="18" spans="1:12">
      <c r="A18" s="75">
        <v>2017</v>
      </c>
      <c r="B18" s="85">
        <v>1982100000</v>
      </c>
      <c r="C18" s="78">
        <v>1789700000</v>
      </c>
      <c r="D18" s="58"/>
      <c r="E18" s="75"/>
      <c r="F18" s="58">
        <v>84628723</v>
      </c>
      <c r="G18" s="79">
        <f t="shared" si="6"/>
        <v>4.7286541319774264E-2</v>
      </c>
      <c r="H18" s="80">
        <f t="shared" si="4"/>
        <v>4.2696495131426267E-2</v>
      </c>
      <c r="I18" s="58">
        <v>87584176</v>
      </c>
      <c r="J18" s="79">
        <f t="shared" si="7"/>
        <v>4.8937909146784378E-2</v>
      </c>
      <c r="K18" s="80">
        <f t="shared" si="5"/>
        <v>4.4187566722163361E-2</v>
      </c>
    </row>
    <row r="19" spans="1:12">
      <c r="A19" s="75">
        <v>2018</v>
      </c>
      <c r="B19" s="85">
        <v>2115700000</v>
      </c>
      <c r="C19" s="78">
        <v>1851200000</v>
      </c>
      <c r="D19" s="58">
        <v>88487360</v>
      </c>
      <c r="E19" s="79">
        <v>4.7800000000000002E-2</v>
      </c>
      <c r="F19" s="58">
        <v>89959024</v>
      </c>
      <c r="G19" s="79">
        <f t="shared" si="6"/>
        <v>4.8594978392394121E-2</v>
      </c>
      <c r="H19" s="80">
        <f t="shared" si="4"/>
        <v>4.2519744765325898E-2</v>
      </c>
      <c r="I19" s="58">
        <v>93538330</v>
      </c>
      <c r="J19" s="79">
        <f t="shared" si="7"/>
        <v>5.0528484226447706E-2</v>
      </c>
      <c r="K19" s="80">
        <f t="shared" si="5"/>
        <v>4.4211528099446992E-2</v>
      </c>
    </row>
    <row r="20" spans="1:12">
      <c r="A20" s="75">
        <v>2019</v>
      </c>
      <c r="B20" s="85">
        <v>2273600000</v>
      </c>
      <c r="C20" s="78">
        <v>1982100000</v>
      </c>
      <c r="D20" s="58">
        <v>96330060</v>
      </c>
      <c r="E20" s="79">
        <v>4.8599999999999997E-2</v>
      </c>
      <c r="F20" s="58">
        <v>97571206</v>
      </c>
      <c r="G20" s="79">
        <f t="shared" si="6"/>
        <v>4.9226177286716112E-2</v>
      </c>
      <c r="H20" s="80">
        <f t="shared" si="4"/>
        <v>4.2914851337086557E-2</v>
      </c>
      <c r="I20" s="58">
        <v>102617481</v>
      </c>
      <c r="J20" s="79">
        <f t="shared" si="7"/>
        <v>5.1772100802179505E-2</v>
      </c>
      <c r="K20" s="80">
        <f t="shared" si="5"/>
        <v>4.5134360045742436E-2</v>
      </c>
    </row>
    <row r="21" spans="1:12">
      <c r="A21" s="75">
        <v>2020</v>
      </c>
      <c r="B21" s="85">
        <v>2323900000</v>
      </c>
      <c r="C21" s="78">
        <v>2115700000</v>
      </c>
      <c r="D21" s="58">
        <v>106419710</v>
      </c>
      <c r="E21" s="79">
        <v>5.0299999999999997E-2</v>
      </c>
      <c r="F21" s="58">
        <v>107820003</v>
      </c>
      <c r="G21" s="79">
        <f t="shared" si="6"/>
        <v>5.0961858013896112E-2</v>
      </c>
      <c r="H21" s="80">
        <f t="shared" si="4"/>
        <v>4.6396145703343515E-2</v>
      </c>
      <c r="I21" s="81">
        <v>116306568.39673001</v>
      </c>
      <c r="J21" s="79">
        <f t="shared" si="7"/>
        <v>5.4973090890357804E-2</v>
      </c>
      <c r="K21" s="80">
        <f t="shared" si="5"/>
        <v>5.0048009121188522E-2</v>
      </c>
    </row>
    <row r="22" spans="1:12">
      <c r="A22" s="75">
        <v>2021</v>
      </c>
      <c r="B22" s="77"/>
      <c r="C22" s="78">
        <v>2273600000</v>
      </c>
      <c r="D22" s="58">
        <v>120500800</v>
      </c>
      <c r="E22" s="79">
        <v>5.2999999999999999E-2</v>
      </c>
      <c r="F22" s="58">
        <v>120525630</v>
      </c>
      <c r="G22" s="79">
        <f>F22/C22</f>
        <v>5.3010921006333568E-2</v>
      </c>
      <c r="H22" s="79"/>
      <c r="I22" s="82">
        <v>129263234.59</v>
      </c>
      <c r="J22" s="83">
        <v>5.6853991286945814E-2</v>
      </c>
      <c r="K22" s="76" t="s">
        <v>44</v>
      </c>
      <c r="L22" s="74"/>
    </row>
  </sheetData>
  <mergeCells count="3">
    <mergeCell ref="D4:E4"/>
    <mergeCell ref="F4:H4"/>
    <mergeCell ref="I4:K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A1:BG250"/>
  <sheetViews>
    <sheetView zoomScale="85" zoomScaleNormal="85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E11" sqref="E11"/>
    </sheetView>
  </sheetViews>
  <sheetFormatPr defaultColWidth="9.140625" defaultRowHeight="15"/>
  <cols>
    <col min="1" max="1" width="5.7109375" style="26" customWidth="1"/>
    <col min="2" max="2" width="50.5703125" style="1" customWidth="1"/>
    <col min="3" max="3" width="19.85546875" style="6" customWidth="1"/>
    <col min="4" max="4" width="19.85546875" style="8" customWidth="1"/>
    <col min="5" max="5" width="19.85546875" style="6" customWidth="1"/>
    <col min="6" max="6" width="19.85546875" style="8" customWidth="1"/>
    <col min="7" max="7" width="19.85546875" style="6" customWidth="1"/>
    <col min="8" max="8" width="19.85546875" style="8" customWidth="1"/>
    <col min="9" max="9" width="19.85546875" style="6" customWidth="1"/>
    <col min="10" max="10" width="19.85546875" style="8" customWidth="1"/>
    <col min="11" max="11" width="19.85546875" style="6" customWidth="1"/>
    <col min="12" max="12" width="19.85546875" style="8" customWidth="1"/>
    <col min="13" max="13" width="19.85546875" style="6" customWidth="1"/>
    <col min="14" max="14" width="19.85546875" style="8" customWidth="1"/>
    <col min="15" max="15" width="19.85546875" style="6" customWidth="1"/>
    <col min="16" max="16" width="19.85546875" style="8" customWidth="1"/>
    <col min="17" max="17" width="19.85546875" style="6" customWidth="1"/>
    <col min="18" max="18" width="19.85546875" style="8" customWidth="1"/>
    <col min="19" max="19" width="19.85546875" style="6" customWidth="1"/>
    <col min="20" max="20" width="19.85546875" style="8" customWidth="1"/>
    <col min="21" max="21" width="19.85546875" style="6" customWidth="1"/>
    <col min="22" max="22" width="19.85546875" style="8" customWidth="1"/>
    <col min="23" max="23" width="19.85546875" style="6" customWidth="1"/>
    <col min="24" max="24" width="19.85546875" style="8" customWidth="1"/>
    <col min="25" max="25" width="19.85546875" style="6" customWidth="1"/>
    <col min="26" max="26" width="19.85546875" style="8" customWidth="1"/>
    <col min="27" max="27" width="19.85546875" style="6" customWidth="1"/>
    <col min="28" max="31" width="19.85546875" style="8" customWidth="1"/>
    <col min="32" max="33" width="19.85546875" style="51" customWidth="1"/>
    <col min="34" max="34" width="19.85546875" style="56" customWidth="1"/>
    <col min="35" max="16384" width="9.140625" style="1"/>
  </cols>
  <sheetData>
    <row r="1" spans="1:34" s="54" customFormat="1">
      <c r="A1" s="177" t="s">
        <v>19</v>
      </c>
      <c r="B1" s="178" t="s">
        <v>0</v>
      </c>
      <c r="C1" s="175">
        <v>2005</v>
      </c>
      <c r="D1" s="176"/>
      <c r="E1" s="175">
        <v>2006</v>
      </c>
      <c r="F1" s="176"/>
      <c r="G1" s="175">
        <v>2007</v>
      </c>
      <c r="H1" s="176"/>
      <c r="I1" s="175">
        <v>2008</v>
      </c>
      <c r="J1" s="176"/>
      <c r="K1" s="175">
        <v>2009</v>
      </c>
      <c r="L1" s="176"/>
      <c r="M1" s="175">
        <v>2010</v>
      </c>
      <c r="N1" s="176"/>
      <c r="O1" s="175">
        <v>2011</v>
      </c>
      <c r="P1" s="176"/>
      <c r="Q1" s="175">
        <v>2012</v>
      </c>
      <c r="R1" s="176"/>
      <c r="S1" s="175">
        <v>2013</v>
      </c>
      <c r="T1" s="176"/>
      <c r="U1" s="175">
        <v>2014</v>
      </c>
      <c r="V1" s="176"/>
      <c r="W1" s="175">
        <v>2015</v>
      </c>
      <c r="X1" s="176"/>
      <c r="Y1" s="175">
        <v>2016</v>
      </c>
      <c r="Z1" s="176"/>
      <c r="AA1" s="175" t="s">
        <v>17</v>
      </c>
      <c r="AB1" s="176"/>
      <c r="AC1" s="176">
        <v>2018</v>
      </c>
      <c r="AD1" s="176"/>
      <c r="AE1" s="176">
        <v>2019</v>
      </c>
      <c r="AF1" s="176"/>
      <c r="AG1" s="176">
        <v>2020</v>
      </c>
      <c r="AH1" s="176"/>
    </row>
    <row r="2" spans="1:34" s="54" customFormat="1">
      <c r="A2" s="177"/>
      <c r="B2" s="178"/>
      <c r="C2" s="86" t="s">
        <v>62</v>
      </c>
      <c r="D2" s="86" t="s">
        <v>1</v>
      </c>
      <c r="E2" s="86" t="s">
        <v>62</v>
      </c>
      <c r="F2" s="86" t="s">
        <v>1</v>
      </c>
      <c r="G2" s="86" t="s">
        <v>62</v>
      </c>
      <c r="H2" s="86" t="s">
        <v>1</v>
      </c>
      <c r="I2" s="86" t="s">
        <v>62</v>
      </c>
      <c r="J2" s="86" t="s">
        <v>1</v>
      </c>
      <c r="K2" s="86" t="s">
        <v>62</v>
      </c>
      <c r="L2" s="86" t="s">
        <v>1</v>
      </c>
      <c r="M2" s="86" t="s">
        <v>62</v>
      </c>
      <c r="N2" s="86" t="s">
        <v>1</v>
      </c>
      <c r="O2" s="86" t="s">
        <v>62</v>
      </c>
      <c r="P2" s="86" t="s">
        <v>1</v>
      </c>
      <c r="Q2" s="86" t="s">
        <v>62</v>
      </c>
      <c r="R2" s="86" t="s">
        <v>1</v>
      </c>
      <c r="S2" s="86" t="s">
        <v>62</v>
      </c>
      <c r="T2" s="86" t="s">
        <v>1</v>
      </c>
      <c r="U2" s="86" t="s">
        <v>62</v>
      </c>
      <c r="V2" s="86" t="s">
        <v>1</v>
      </c>
      <c r="W2" s="86" t="s">
        <v>18</v>
      </c>
      <c r="X2" s="86" t="s">
        <v>1</v>
      </c>
      <c r="Y2" s="86" t="s">
        <v>62</v>
      </c>
      <c r="Z2" s="86" t="s">
        <v>1</v>
      </c>
      <c r="AA2" s="86" t="s">
        <v>62</v>
      </c>
      <c r="AB2" s="86" t="s">
        <v>1</v>
      </c>
      <c r="AC2" s="86" t="s">
        <v>62</v>
      </c>
      <c r="AD2" s="86" t="s">
        <v>1</v>
      </c>
      <c r="AE2" s="86" t="s">
        <v>62</v>
      </c>
      <c r="AF2" s="86" t="s">
        <v>1</v>
      </c>
      <c r="AG2" s="86" t="s">
        <v>62</v>
      </c>
      <c r="AH2" s="86" t="s">
        <v>1</v>
      </c>
    </row>
    <row r="3" spans="1:34" s="20" customFormat="1" ht="25.5">
      <c r="A3" s="87" t="s">
        <v>20</v>
      </c>
      <c r="B3" s="88" t="s">
        <v>2</v>
      </c>
      <c r="C3" s="89">
        <v>3443835</v>
      </c>
      <c r="D3" s="89">
        <v>3583317</v>
      </c>
      <c r="E3" s="89">
        <v>3724518</v>
      </c>
      <c r="F3" s="89">
        <v>3646853</v>
      </c>
      <c r="G3" s="89">
        <v>4008005</v>
      </c>
      <c r="H3" s="89">
        <v>4042585</v>
      </c>
      <c r="I3" s="89">
        <v>4677685</v>
      </c>
      <c r="J3" s="89">
        <v>4522790</v>
      </c>
      <c r="K3" s="89">
        <v>4392205</v>
      </c>
      <c r="L3" s="89">
        <v>4708286</v>
      </c>
      <c r="M3" s="89">
        <v>3482702</v>
      </c>
      <c r="N3" s="89">
        <v>4085571</v>
      </c>
      <c r="O3" s="89">
        <v>3686516</v>
      </c>
      <c r="P3" s="89">
        <v>4524194</v>
      </c>
      <c r="Q3" s="89">
        <v>3949494</v>
      </c>
      <c r="R3" s="89">
        <v>4110722</v>
      </c>
      <c r="S3" s="89">
        <v>3705064</v>
      </c>
      <c r="T3" s="89">
        <v>4317542</v>
      </c>
      <c r="U3" s="89">
        <v>4039086</v>
      </c>
      <c r="V3" s="89">
        <v>4266668</v>
      </c>
      <c r="W3" s="89">
        <v>4082269</v>
      </c>
      <c r="X3" s="89">
        <v>4664933</v>
      </c>
      <c r="Y3" s="89">
        <v>4534432</v>
      </c>
      <c r="Z3" s="89">
        <v>5604885</v>
      </c>
      <c r="AA3" s="89">
        <v>4944963</v>
      </c>
      <c r="AB3" s="89">
        <v>7184521</v>
      </c>
      <c r="AC3" s="89">
        <v>5103028</v>
      </c>
      <c r="AD3" s="89">
        <v>8120730</v>
      </c>
      <c r="AE3" s="89">
        <v>5420838</v>
      </c>
      <c r="AF3" s="89">
        <v>8354779</v>
      </c>
      <c r="AG3" s="89">
        <v>5221246</v>
      </c>
      <c r="AH3" s="89">
        <v>6144506.8000000007</v>
      </c>
    </row>
    <row r="4" spans="1:34" s="20" customFormat="1" ht="32.1" customHeight="1">
      <c r="A4" s="87" t="s">
        <v>22</v>
      </c>
      <c r="B4" s="88" t="s">
        <v>28</v>
      </c>
      <c r="C4" s="89"/>
      <c r="D4" s="89"/>
      <c r="E4" s="89"/>
      <c r="F4" s="89"/>
      <c r="G4" s="89"/>
      <c r="H4" s="89"/>
      <c r="I4" s="89"/>
      <c r="J4" s="89"/>
      <c r="K4" s="89"/>
      <c r="L4" s="89">
        <v>0</v>
      </c>
      <c r="M4" s="89">
        <v>620000</v>
      </c>
      <c r="N4" s="89">
        <v>0</v>
      </c>
      <c r="O4" s="89">
        <v>976000</v>
      </c>
      <c r="P4" s="89">
        <v>0</v>
      </c>
      <c r="Q4" s="89">
        <v>0</v>
      </c>
      <c r="R4" s="89">
        <v>0</v>
      </c>
      <c r="S4" s="89">
        <v>600000</v>
      </c>
      <c r="T4" s="89">
        <v>0</v>
      </c>
      <c r="U4" s="89">
        <v>405000</v>
      </c>
      <c r="V4" s="89">
        <v>0</v>
      </c>
      <c r="W4" s="89">
        <v>57000</v>
      </c>
      <c r="X4" s="89">
        <v>0</v>
      </c>
      <c r="Y4" s="89">
        <v>272705</v>
      </c>
      <c r="Z4" s="89">
        <v>0</v>
      </c>
      <c r="AA4" s="89">
        <v>824311</v>
      </c>
      <c r="AB4" s="89">
        <v>0</v>
      </c>
      <c r="AC4" s="89">
        <v>1185083</v>
      </c>
      <c r="AD4" s="89">
        <v>0</v>
      </c>
      <c r="AE4" s="89">
        <v>191324</v>
      </c>
      <c r="AF4" s="89"/>
      <c r="AG4" s="89"/>
      <c r="AH4" s="89"/>
    </row>
    <row r="5" spans="1:34" s="47" customFormat="1" ht="15.75">
      <c r="A5" s="87" t="s">
        <v>21</v>
      </c>
      <c r="B5" s="88" t="s">
        <v>9</v>
      </c>
      <c r="C5" s="89">
        <v>0</v>
      </c>
      <c r="D5" s="89">
        <v>0</v>
      </c>
      <c r="E5" s="89">
        <v>0</v>
      </c>
      <c r="F5" s="89">
        <v>0</v>
      </c>
      <c r="G5" s="89">
        <v>0</v>
      </c>
      <c r="H5" s="89">
        <v>0</v>
      </c>
      <c r="I5" s="89">
        <v>0</v>
      </c>
      <c r="J5" s="89">
        <v>0</v>
      </c>
      <c r="K5" s="89">
        <v>0</v>
      </c>
      <c r="L5" s="89">
        <v>0</v>
      </c>
      <c r="M5" s="89">
        <v>213997</v>
      </c>
      <c r="N5" s="89">
        <v>470650</v>
      </c>
      <c r="O5" s="89">
        <v>439303</v>
      </c>
      <c r="P5" s="89">
        <v>482376</v>
      </c>
      <c r="Q5" s="89">
        <v>339703</v>
      </c>
      <c r="R5" s="89">
        <v>355241</v>
      </c>
      <c r="S5" s="89">
        <v>328845</v>
      </c>
      <c r="T5" s="89">
        <v>516877</v>
      </c>
      <c r="U5" s="89">
        <v>325103</v>
      </c>
      <c r="V5" s="89">
        <v>372061</v>
      </c>
      <c r="W5" s="89">
        <v>377349</v>
      </c>
      <c r="X5" s="89">
        <v>439637</v>
      </c>
      <c r="Y5" s="89">
        <v>300933</v>
      </c>
      <c r="Z5" s="89">
        <v>206990</v>
      </c>
      <c r="AA5" s="89">
        <v>495619</v>
      </c>
      <c r="AB5" s="89">
        <v>417094</v>
      </c>
      <c r="AC5" s="89">
        <v>533485</v>
      </c>
      <c r="AD5" s="89">
        <v>1014277</v>
      </c>
      <c r="AE5" s="89">
        <v>915092</v>
      </c>
      <c r="AF5" s="89">
        <v>820449</v>
      </c>
      <c r="AG5" s="89">
        <v>669991</v>
      </c>
      <c r="AH5" s="89">
        <v>1386207.50673</v>
      </c>
    </row>
    <row r="6" spans="1:34" s="47" customFormat="1" ht="25.5">
      <c r="A6" s="87" t="s">
        <v>23</v>
      </c>
      <c r="B6" s="88" t="s">
        <v>3</v>
      </c>
      <c r="C6" s="89">
        <v>851602</v>
      </c>
      <c r="D6" s="89">
        <v>1211303</v>
      </c>
      <c r="E6" s="89">
        <v>904700</v>
      </c>
      <c r="F6" s="89">
        <v>1261590</v>
      </c>
      <c r="G6" s="89">
        <v>1150712</v>
      </c>
      <c r="H6" s="89">
        <v>2466026</v>
      </c>
      <c r="I6" s="89">
        <v>1242340</v>
      </c>
      <c r="J6" s="89">
        <v>3275636</v>
      </c>
      <c r="K6" s="89">
        <v>1416145</v>
      </c>
      <c r="L6" s="89">
        <v>3466951</v>
      </c>
      <c r="M6" s="89">
        <v>4197314</v>
      </c>
      <c r="N6" s="89">
        <v>4224693</v>
      </c>
      <c r="O6" s="89">
        <v>4298816</v>
      </c>
      <c r="P6" s="89">
        <v>4420066</v>
      </c>
      <c r="Q6" s="89">
        <v>4413108</v>
      </c>
      <c r="R6" s="89">
        <v>4596054</v>
      </c>
      <c r="S6" s="89">
        <v>4579982</v>
      </c>
      <c r="T6" s="89">
        <v>4797660</v>
      </c>
      <c r="U6" s="89">
        <v>4836284</v>
      </c>
      <c r="V6" s="89">
        <v>4796877</v>
      </c>
      <c r="W6" s="89">
        <v>4485223</v>
      </c>
      <c r="X6" s="89">
        <v>4505752</v>
      </c>
      <c r="Y6" s="89">
        <v>4540982</v>
      </c>
      <c r="Z6" s="89">
        <v>4510343</v>
      </c>
      <c r="AA6" s="89">
        <v>4373691</v>
      </c>
      <c r="AB6" s="89">
        <v>4402300</v>
      </c>
      <c r="AC6" s="89">
        <v>4135384</v>
      </c>
      <c r="AD6" s="89">
        <v>4361641</v>
      </c>
      <c r="AE6" s="89">
        <v>4668358</v>
      </c>
      <c r="AF6" s="89">
        <v>4511045</v>
      </c>
      <c r="AG6" s="89">
        <v>5279917</v>
      </c>
      <c r="AH6" s="89">
        <v>5521195.7000000002</v>
      </c>
    </row>
    <row r="7" spans="1:34" s="47" customFormat="1" ht="45" customHeight="1">
      <c r="A7" s="87" t="s">
        <v>24</v>
      </c>
      <c r="B7" s="88" t="s">
        <v>46</v>
      </c>
      <c r="C7" s="89">
        <v>32640563</v>
      </c>
      <c r="D7" s="89">
        <v>32850882</v>
      </c>
      <c r="E7" s="89">
        <v>34946638</v>
      </c>
      <c r="F7" s="89">
        <v>36670746</v>
      </c>
      <c r="G7" s="89">
        <v>39897085</v>
      </c>
      <c r="H7" s="89">
        <v>40352128</v>
      </c>
      <c r="I7" s="89">
        <v>46062681</v>
      </c>
      <c r="J7" s="89">
        <v>49289545</v>
      </c>
      <c r="K7" s="89">
        <v>54169115</v>
      </c>
      <c r="L7" s="89">
        <v>54574799</v>
      </c>
      <c r="M7" s="89">
        <v>54300698</v>
      </c>
      <c r="N7" s="89">
        <v>56036700</v>
      </c>
      <c r="O7" s="89">
        <v>56772862</v>
      </c>
      <c r="P7" s="89">
        <v>57545771</v>
      </c>
      <c r="Q7" s="89">
        <v>61068349</v>
      </c>
      <c r="R7" s="89">
        <v>59151362</v>
      </c>
      <c r="S7" s="89">
        <v>63157117</v>
      </c>
      <c r="T7" s="89">
        <v>61208506</v>
      </c>
      <c r="U7" s="89">
        <v>63340802</v>
      </c>
      <c r="V7" s="89">
        <v>62570410</v>
      </c>
      <c r="W7" s="89">
        <v>64948039</v>
      </c>
      <c r="X7" s="89">
        <v>66697481</v>
      </c>
      <c r="Y7" s="89">
        <v>69533396</v>
      </c>
      <c r="Z7" s="89">
        <v>69760162</v>
      </c>
      <c r="AA7" s="89">
        <v>73707917</v>
      </c>
      <c r="AB7" s="89">
        <v>74474317</v>
      </c>
      <c r="AC7" s="89">
        <v>78893960</v>
      </c>
      <c r="AD7" s="89">
        <v>78512757</v>
      </c>
      <c r="AE7" s="89">
        <v>84225312</v>
      </c>
      <c r="AF7" s="89">
        <v>86915607</v>
      </c>
      <c r="AG7" s="89">
        <v>93799417</v>
      </c>
      <c r="AH7" s="89">
        <v>100839539.39</v>
      </c>
    </row>
    <row r="8" spans="1:34" s="47" customFormat="1" ht="38.25">
      <c r="A8" s="87" t="s">
        <v>25</v>
      </c>
      <c r="B8" s="88" t="s">
        <v>5</v>
      </c>
      <c r="C8" s="89">
        <v>0</v>
      </c>
      <c r="D8" s="89">
        <v>0</v>
      </c>
      <c r="E8" s="89">
        <v>0</v>
      </c>
      <c r="F8" s="89">
        <v>0</v>
      </c>
      <c r="G8" s="89">
        <v>0</v>
      </c>
      <c r="H8" s="89">
        <v>0</v>
      </c>
      <c r="I8" s="89">
        <v>0</v>
      </c>
      <c r="J8" s="89">
        <v>0</v>
      </c>
      <c r="K8" s="89">
        <v>567583</v>
      </c>
      <c r="L8" s="89">
        <v>567583</v>
      </c>
      <c r="M8" s="89">
        <v>717583</v>
      </c>
      <c r="N8" s="89">
        <v>670357</v>
      </c>
      <c r="O8" s="89">
        <v>717583</v>
      </c>
      <c r="P8" s="89">
        <v>717583</v>
      </c>
      <c r="Q8" s="89">
        <v>717583</v>
      </c>
      <c r="R8" s="89">
        <v>754617</v>
      </c>
      <c r="S8" s="89">
        <v>835329</v>
      </c>
      <c r="T8" s="89">
        <v>835329</v>
      </c>
      <c r="U8" s="89">
        <v>835329</v>
      </c>
      <c r="V8" s="89">
        <v>835329</v>
      </c>
      <c r="W8" s="89">
        <v>835329</v>
      </c>
      <c r="X8" s="89">
        <v>835329</v>
      </c>
      <c r="Y8" s="89">
        <v>835329</v>
      </c>
      <c r="Z8" s="89">
        <v>835329</v>
      </c>
      <c r="AA8" s="89">
        <v>1032721</v>
      </c>
      <c r="AB8" s="89">
        <v>1032721</v>
      </c>
      <c r="AC8" s="89">
        <v>1179019</v>
      </c>
      <c r="AD8" s="89">
        <v>1429019</v>
      </c>
      <c r="AE8" s="89">
        <v>2243053</v>
      </c>
      <c r="AF8" s="89">
        <v>1942864</v>
      </c>
      <c r="AG8" s="89">
        <v>2243053</v>
      </c>
      <c r="AH8" s="89">
        <v>2044646</v>
      </c>
    </row>
    <row r="9" spans="1:34" s="47" customFormat="1" ht="38.25">
      <c r="A9" s="87" t="s">
        <v>26</v>
      </c>
      <c r="B9" s="88" t="s">
        <v>6</v>
      </c>
      <c r="C9" s="89">
        <v>0</v>
      </c>
      <c r="D9" s="89">
        <v>0</v>
      </c>
      <c r="E9" s="89">
        <v>0</v>
      </c>
      <c r="F9" s="89">
        <v>0</v>
      </c>
      <c r="G9" s="89">
        <v>0</v>
      </c>
      <c r="H9" s="89">
        <v>0</v>
      </c>
      <c r="I9" s="89">
        <v>0</v>
      </c>
      <c r="J9" s="89">
        <v>0</v>
      </c>
      <c r="K9" s="89">
        <v>0</v>
      </c>
      <c r="L9" s="89">
        <v>0</v>
      </c>
      <c r="M9" s="89">
        <v>0</v>
      </c>
      <c r="N9" s="89">
        <v>0</v>
      </c>
      <c r="O9" s="89">
        <v>0</v>
      </c>
      <c r="P9" s="89">
        <v>0</v>
      </c>
      <c r="Q9" s="89">
        <v>0</v>
      </c>
      <c r="R9" s="89">
        <v>0</v>
      </c>
      <c r="S9" s="89">
        <v>0</v>
      </c>
      <c r="T9" s="89">
        <v>0</v>
      </c>
      <c r="U9" s="89">
        <v>0</v>
      </c>
      <c r="V9" s="89">
        <v>0</v>
      </c>
      <c r="W9" s="89">
        <v>0</v>
      </c>
      <c r="X9" s="89">
        <v>24117</v>
      </c>
      <c r="Y9" s="89">
        <v>48492</v>
      </c>
      <c r="Z9" s="89">
        <v>14274</v>
      </c>
      <c r="AA9" s="89">
        <v>25812</v>
      </c>
      <c r="AB9" s="89">
        <v>43848</v>
      </c>
      <c r="AC9" s="89">
        <v>26148</v>
      </c>
      <c r="AD9" s="89">
        <v>26148</v>
      </c>
      <c r="AE9" s="89">
        <v>50553</v>
      </c>
      <c r="AF9" s="89">
        <v>36785</v>
      </c>
      <c r="AG9" s="89">
        <v>41848</v>
      </c>
      <c r="AH9" s="89">
        <v>41848</v>
      </c>
    </row>
    <row r="10" spans="1:34" s="47" customFormat="1" ht="25.5">
      <c r="A10" s="87" t="s">
        <v>27</v>
      </c>
      <c r="B10" s="88" t="s">
        <v>7</v>
      </c>
      <c r="C10" s="89">
        <v>0</v>
      </c>
      <c r="D10" s="89">
        <v>0</v>
      </c>
      <c r="E10" s="89">
        <v>0</v>
      </c>
      <c r="F10" s="89">
        <v>0</v>
      </c>
      <c r="G10" s="89">
        <v>0</v>
      </c>
      <c r="H10" s="89">
        <v>0</v>
      </c>
      <c r="I10" s="89">
        <v>0</v>
      </c>
      <c r="J10" s="89">
        <v>0</v>
      </c>
      <c r="K10" s="89">
        <v>0</v>
      </c>
      <c r="L10" s="89">
        <v>0</v>
      </c>
      <c r="M10" s="89">
        <v>0</v>
      </c>
      <c r="N10" s="89">
        <v>0</v>
      </c>
      <c r="O10" s="89">
        <v>22340</v>
      </c>
      <c r="P10" s="89">
        <v>89</v>
      </c>
      <c r="Q10" s="89">
        <v>18000</v>
      </c>
      <c r="R10" s="89">
        <v>5375</v>
      </c>
      <c r="S10" s="89">
        <v>13000</v>
      </c>
      <c r="T10" s="89">
        <v>10042</v>
      </c>
      <c r="U10" s="89">
        <v>13000</v>
      </c>
      <c r="V10" s="89">
        <v>9944</v>
      </c>
      <c r="W10" s="89">
        <v>13000</v>
      </c>
      <c r="X10" s="89">
        <v>9671</v>
      </c>
      <c r="Y10" s="89">
        <v>13000</v>
      </c>
      <c r="Z10" s="89">
        <v>9198</v>
      </c>
      <c r="AA10" s="89">
        <v>48000</v>
      </c>
      <c r="AB10" s="89">
        <v>29375</v>
      </c>
      <c r="AC10" s="89">
        <v>88000</v>
      </c>
      <c r="AD10" s="89">
        <v>73758</v>
      </c>
      <c r="AE10" s="89">
        <v>48000</v>
      </c>
      <c r="AF10" s="89">
        <v>35952</v>
      </c>
      <c r="AG10" s="89">
        <v>28073</v>
      </c>
      <c r="AH10" s="89">
        <v>24912</v>
      </c>
    </row>
    <row r="11" spans="1:34" s="47" customFormat="1" ht="63.75">
      <c r="A11" s="87" t="s">
        <v>36</v>
      </c>
      <c r="B11" s="88" t="s">
        <v>38</v>
      </c>
      <c r="C11" s="89">
        <v>0</v>
      </c>
      <c r="D11" s="89">
        <v>0</v>
      </c>
      <c r="E11" s="89">
        <v>0</v>
      </c>
      <c r="F11" s="89">
        <v>0</v>
      </c>
      <c r="G11" s="89">
        <v>0</v>
      </c>
      <c r="H11" s="89">
        <v>0</v>
      </c>
      <c r="I11" s="89">
        <v>0</v>
      </c>
      <c r="J11" s="89">
        <v>0</v>
      </c>
      <c r="K11" s="89">
        <v>0</v>
      </c>
      <c r="L11" s="89">
        <v>0</v>
      </c>
      <c r="M11" s="89">
        <v>0</v>
      </c>
      <c r="N11" s="89">
        <v>0</v>
      </c>
      <c r="O11" s="89">
        <v>0</v>
      </c>
      <c r="P11" s="89">
        <v>0</v>
      </c>
      <c r="Q11" s="89">
        <v>0</v>
      </c>
      <c r="R11" s="89">
        <v>0</v>
      </c>
      <c r="S11" s="89">
        <v>0</v>
      </c>
      <c r="T11" s="89">
        <v>0</v>
      </c>
      <c r="U11" s="89">
        <v>0</v>
      </c>
      <c r="V11" s="89">
        <v>0</v>
      </c>
      <c r="W11" s="89">
        <v>0</v>
      </c>
      <c r="X11" s="89">
        <v>0</v>
      </c>
      <c r="Y11" s="89">
        <v>0</v>
      </c>
      <c r="Z11" s="89">
        <v>0</v>
      </c>
      <c r="AA11" s="89">
        <v>0</v>
      </c>
      <c r="AB11" s="89">
        <v>0</v>
      </c>
      <c r="AC11" s="89">
        <v>0</v>
      </c>
      <c r="AD11" s="89">
        <v>0</v>
      </c>
      <c r="AE11" s="89">
        <v>0</v>
      </c>
      <c r="AF11" s="89">
        <v>0</v>
      </c>
      <c r="AG11" s="89">
        <v>250000</v>
      </c>
      <c r="AH11" s="89">
        <v>24240</v>
      </c>
    </row>
    <row r="12" spans="1:34" s="47" customFormat="1" ht="25.5">
      <c r="A12" s="87" t="s">
        <v>37</v>
      </c>
      <c r="B12" s="88" t="s">
        <v>45</v>
      </c>
      <c r="C12" s="89">
        <v>0</v>
      </c>
      <c r="D12" s="89">
        <v>0</v>
      </c>
      <c r="E12" s="89">
        <v>0</v>
      </c>
      <c r="F12" s="89">
        <v>0</v>
      </c>
      <c r="G12" s="89">
        <v>0</v>
      </c>
      <c r="H12" s="89">
        <v>0</v>
      </c>
      <c r="I12" s="89">
        <v>0</v>
      </c>
      <c r="J12" s="89">
        <v>0</v>
      </c>
      <c r="K12" s="89">
        <v>0</v>
      </c>
      <c r="L12" s="89">
        <v>0</v>
      </c>
      <c r="M12" s="89">
        <v>0</v>
      </c>
      <c r="N12" s="89">
        <v>0</v>
      </c>
      <c r="O12" s="89">
        <v>0</v>
      </c>
      <c r="P12" s="89">
        <v>0</v>
      </c>
      <c r="Q12" s="89">
        <v>0</v>
      </c>
      <c r="R12" s="89">
        <v>0</v>
      </c>
      <c r="S12" s="89">
        <v>0</v>
      </c>
      <c r="T12" s="89">
        <v>0</v>
      </c>
      <c r="U12" s="89">
        <v>0</v>
      </c>
      <c r="V12" s="89">
        <v>0</v>
      </c>
      <c r="W12" s="89">
        <v>0</v>
      </c>
      <c r="X12" s="89">
        <v>0</v>
      </c>
      <c r="Y12" s="89">
        <v>0</v>
      </c>
      <c r="Z12" s="89">
        <v>0</v>
      </c>
      <c r="AA12" s="89">
        <v>0</v>
      </c>
      <c r="AB12" s="89">
        <v>0</v>
      </c>
      <c r="AC12" s="89">
        <v>0</v>
      </c>
      <c r="AD12" s="89">
        <v>0</v>
      </c>
      <c r="AE12" s="89">
        <v>0</v>
      </c>
      <c r="AF12" s="89">
        <v>0</v>
      </c>
      <c r="AG12" s="89">
        <v>279473</v>
      </c>
      <c r="AH12" s="89">
        <v>279473</v>
      </c>
    </row>
    <row r="13" spans="1:34" s="47" customFormat="1" ht="15.75">
      <c r="A13" s="87"/>
      <c r="B13" s="90" t="s">
        <v>31</v>
      </c>
      <c r="C13" s="89">
        <f>SUM(C3:C12)</f>
        <v>36936000</v>
      </c>
      <c r="D13" s="89">
        <f t="shared" ref="D13:AH13" si="0">SUM(D3:D12)</f>
        <v>37645502</v>
      </c>
      <c r="E13" s="89">
        <f t="shared" si="0"/>
        <v>39575856</v>
      </c>
      <c r="F13" s="89">
        <f t="shared" si="0"/>
        <v>41579189</v>
      </c>
      <c r="G13" s="89">
        <f t="shared" si="0"/>
        <v>45055802</v>
      </c>
      <c r="H13" s="89">
        <f t="shared" si="0"/>
        <v>46860739</v>
      </c>
      <c r="I13" s="89">
        <f t="shared" si="0"/>
        <v>51982706</v>
      </c>
      <c r="J13" s="89">
        <f t="shared" si="0"/>
        <v>57087971</v>
      </c>
      <c r="K13" s="89">
        <f t="shared" si="0"/>
        <v>60545048</v>
      </c>
      <c r="L13" s="89">
        <f t="shared" si="0"/>
        <v>63317619</v>
      </c>
      <c r="M13" s="89">
        <f t="shared" si="0"/>
        <v>63532294</v>
      </c>
      <c r="N13" s="89">
        <f t="shared" si="0"/>
        <v>65487971</v>
      </c>
      <c r="O13" s="89">
        <f t="shared" si="0"/>
        <v>66913420</v>
      </c>
      <c r="P13" s="89">
        <f t="shared" si="0"/>
        <v>67690079</v>
      </c>
      <c r="Q13" s="89">
        <f t="shared" si="0"/>
        <v>70506237</v>
      </c>
      <c r="R13" s="89">
        <f t="shared" si="0"/>
        <v>68973371</v>
      </c>
      <c r="S13" s="89">
        <f t="shared" si="0"/>
        <v>73219337</v>
      </c>
      <c r="T13" s="89">
        <f t="shared" si="0"/>
        <v>71685956</v>
      </c>
      <c r="U13" s="89">
        <f t="shared" si="0"/>
        <v>73794604</v>
      </c>
      <c r="V13" s="89">
        <f t="shared" si="0"/>
        <v>72851289</v>
      </c>
      <c r="W13" s="89">
        <f t="shared" si="0"/>
        <v>74798209</v>
      </c>
      <c r="X13" s="89">
        <f t="shared" si="0"/>
        <v>77176920</v>
      </c>
      <c r="Y13" s="89">
        <f t="shared" si="0"/>
        <v>80079269</v>
      </c>
      <c r="Z13" s="89">
        <f t="shared" si="0"/>
        <v>80941181</v>
      </c>
      <c r="AA13" s="89">
        <f t="shared" si="0"/>
        <v>85453034</v>
      </c>
      <c r="AB13" s="89">
        <f t="shared" si="0"/>
        <v>87584176</v>
      </c>
      <c r="AC13" s="89">
        <f t="shared" si="0"/>
        <v>91144107</v>
      </c>
      <c r="AD13" s="89">
        <f t="shared" si="0"/>
        <v>93538330</v>
      </c>
      <c r="AE13" s="89">
        <f t="shared" si="0"/>
        <v>97762530</v>
      </c>
      <c r="AF13" s="89">
        <f t="shared" si="0"/>
        <v>102617481</v>
      </c>
      <c r="AG13" s="89">
        <f t="shared" si="0"/>
        <v>107813018</v>
      </c>
      <c r="AH13" s="89">
        <f t="shared" si="0"/>
        <v>116306568.39673001</v>
      </c>
    </row>
    <row r="14" spans="1:34" s="20" customFormat="1" ht="15.75">
      <c r="A14" s="87"/>
      <c r="B14" s="90" t="s">
        <v>32</v>
      </c>
      <c r="C14" s="89">
        <v>845930000</v>
      </c>
      <c r="D14" s="89">
        <v>845930000</v>
      </c>
      <c r="E14" s="89">
        <v>933062000</v>
      </c>
      <c r="F14" s="89">
        <v>933062000</v>
      </c>
      <c r="G14" s="89">
        <v>990468000</v>
      </c>
      <c r="H14" s="89">
        <v>990468000</v>
      </c>
      <c r="I14" s="89">
        <v>1069824000</v>
      </c>
      <c r="J14" s="89">
        <v>1069824000</v>
      </c>
      <c r="K14" s="89">
        <v>1167800000</v>
      </c>
      <c r="L14" s="89">
        <v>1167800000</v>
      </c>
      <c r="M14" s="89">
        <v>1271700000</v>
      </c>
      <c r="N14" s="89">
        <v>1271700000</v>
      </c>
      <c r="O14" s="89">
        <v>1344000000</v>
      </c>
      <c r="P14" s="89">
        <v>1344000000</v>
      </c>
      <c r="Q14" s="89">
        <v>1415400000</v>
      </c>
      <c r="R14" s="89">
        <v>1415400000</v>
      </c>
      <c r="S14" s="89">
        <v>1524700000</v>
      </c>
      <c r="T14" s="89">
        <v>1524700000</v>
      </c>
      <c r="U14" s="89">
        <v>1595300000</v>
      </c>
      <c r="V14" s="89">
        <v>1595300000</v>
      </c>
      <c r="W14" s="89">
        <v>1635700000</v>
      </c>
      <c r="X14" s="89">
        <v>1635700000</v>
      </c>
      <c r="Y14" s="89">
        <v>1728700000</v>
      </c>
      <c r="Z14" s="89">
        <v>1728700000</v>
      </c>
      <c r="AA14" s="89">
        <v>1789700000</v>
      </c>
      <c r="AB14" s="89">
        <v>1789700000</v>
      </c>
      <c r="AC14" s="89">
        <v>1851200000</v>
      </c>
      <c r="AD14" s="89">
        <v>1851200000</v>
      </c>
      <c r="AE14" s="89">
        <v>1982100000</v>
      </c>
      <c r="AF14" s="89">
        <v>1982100000</v>
      </c>
      <c r="AG14" s="89">
        <v>2115700000</v>
      </c>
      <c r="AH14" s="89">
        <v>2115700000</v>
      </c>
    </row>
    <row r="15" spans="1:34" s="20" customFormat="1" ht="15.75">
      <c r="A15" s="87"/>
      <c r="B15" s="90" t="s">
        <v>33</v>
      </c>
      <c r="C15" s="91">
        <f>C13/C14</f>
        <v>4.3663187261357324E-2</v>
      </c>
      <c r="D15" s="91">
        <f t="shared" ref="D15:AH15" si="1">D13/D14</f>
        <v>4.4501911505680142E-2</v>
      </c>
      <c r="E15" s="91">
        <f t="shared" si="1"/>
        <v>4.2415033513314229E-2</v>
      </c>
      <c r="F15" s="91">
        <f t="shared" si="1"/>
        <v>4.4562085906402787E-2</v>
      </c>
      <c r="G15" s="91">
        <f t="shared" si="1"/>
        <v>4.5489407027788885E-2</v>
      </c>
      <c r="H15" s="91">
        <f t="shared" si="1"/>
        <v>4.7311714260329457E-2</v>
      </c>
      <c r="I15" s="91">
        <f t="shared" si="1"/>
        <v>4.8589960591648718E-2</v>
      </c>
      <c r="J15" s="91">
        <f t="shared" si="1"/>
        <v>5.3362021229660203E-2</v>
      </c>
      <c r="K15" s="91">
        <f t="shared" si="1"/>
        <v>5.184539133413256E-2</v>
      </c>
      <c r="L15" s="91">
        <f t="shared" si="1"/>
        <v>5.4219574413426959E-2</v>
      </c>
      <c r="M15" s="91">
        <f t="shared" si="1"/>
        <v>4.9958554690571678E-2</v>
      </c>
      <c r="N15" s="91">
        <f t="shared" si="1"/>
        <v>5.1496399308012898E-2</v>
      </c>
      <c r="O15" s="91">
        <f t="shared" si="1"/>
        <v>4.9786770833333334E-2</v>
      </c>
      <c r="P15" s="91">
        <f t="shared" si="1"/>
        <v>5.0364642113095236E-2</v>
      </c>
      <c r="Q15" s="91">
        <f t="shared" si="1"/>
        <v>4.981364773208987E-2</v>
      </c>
      <c r="R15" s="91">
        <f t="shared" si="1"/>
        <v>4.8730656351561395E-2</v>
      </c>
      <c r="S15" s="91">
        <f t="shared" si="1"/>
        <v>4.8022126975798517E-2</v>
      </c>
      <c r="T15" s="91">
        <f t="shared" si="1"/>
        <v>4.7016433396733781E-2</v>
      </c>
      <c r="U15" s="91">
        <f t="shared" si="1"/>
        <v>4.6257508932489186E-2</v>
      </c>
      <c r="V15" s="91">
        <f t="shared" si="1"/>
        <v>4.5666200087757791E-2</v>
      </c>
      <c r="W15" s="91">
        <f t="shared" si="1"/>
        <v>4.5728562083511649E-2</v>
      </c>
      <c r="X15" s="91">
        <f t="shared" si="1"/>
        <v>4.7182808583481076E-2</v>
      </c>
      <c r="Y15" s="91">
        <f t="shared" si="1"/>
        <v>4.6323404292242729E-2</v>
      </c>
      <c r="Z15" s="91">
        <f t="shared" si="1"/>
        <v>4.682199398391855E-2</v>
      </c>
      <c r="AA15" s="91">
        <f t="shared" si="1"/>
        <v>4.774712745152819E-2</v>
      </c>
      <c r="AB15" s="91">
        <f t="shared" si="1"/>
        <v>4.8937909146784378E-2</v>
      </c>
      <c r="AC15" s="91">
        <f t="shared" si="1"/>
        <v>4.9235148552290407E-2</v>
      </c>
      <c r="AD15" s="91">
        <f t="shared" si="1"/>
        <v>5.0528484226447706E-2</v>
      </c>
      <c r="AE15" s="91">
        <f t="shared" si="1"/>
        <v>4.9322703193582562E-2</v>
      </c>
      <c r="AF15" s="91">
        <f t="shared" si="1"/>
        <v>5.1772100802179505E-2</v>
      </c>
      <c r="AG15" s="91">
        <f t="shared" si="1"/>
        <v>5.0958556506120904E-2</v>
      </c>
      <c r="AH15" s="91">
        <f t="shared" si="1"/>
        <v>5.4973090890357804E-2</v>
      </c>
    </row>
    <row r="16" spans="1:34" s="48" customFormat="1" ht="21">
      <c r="A16" s="92"/>
      <c r="B16" s="93" t="s">
        <v>29</v>
      </c>
      <c r="C16" s="94">
        <f t="shared" ref="C16:AH16" si="2">SUM(C3:C12)-C4</f>
        <v>36936000</v>
      </c>
      <c r="D16" s="94">
        <f t="shared" si="2"/>
        <v>37645502</v>
      </c>
      <c r="E16" s="94">
        <f t="shared" si="2"/>
        <v>39575856</v>
      </c>
      <c r="F16" s="94">
        <f t="shared" si="2"/>
        <v>41579189</v>
      </c>
      <c r="G16" s="94">
        <f t="shared" si="2"/>
        <v>45055802</v>
      </c>
      <c r="H16" s="94">
        <f t="shared" si="2"/>
        <v>46860739</v>
      </c>
      <c r="I16" s="94">
        <f t="shared" si="2"/>
        <v>51982706</v>
      </c>
      <c r="J16" s="94">
        <f t="shared" si="2"/>
        <v>57087971</v>
      </c>
      <c r="K16" s="94">
        <f t="shared" si="2"/>
        <v>60545048</v>
      </c>
      <c r="L16" s="94">
        <f t="shared" si="2"/>
        <v>63317619</v>
      </c>
      <c r="M16" s="94">
        <f t="shared" si="2"/>
        <v>62912294</v>
      </c>
      <c r="N16" s="94">
        <f t="shared" si="2"/>
        <v>65487971</v>
      </c>
      <c r="O16" s="94">
        <f t="shared" si="2"/>
        <v>65937420</v>
      </c>
      <c r="P16" s="94">
        <f t="shared" si="2"/>
        <v>67690079</v>
      </c>
      <c r="Q16" s="94">
        <f t="shared" si="2"/>
        <v>70506237</v>
      </c>
      <c r="R16" s="94">
        <f t="shared" si="2"/>
        <v>68973371</v>
      </c>
      <c r="S16" s="94">
        <f t="shared" si="2"/>
        <v>72619337</v>
      </c>
      <c r="T16" s="94">
        <f t="shared" si="2"/>
        <v>71685956</v>
      </c>
      <c r="U16" s="94">
        <f t="shared" si="2"/>
        <v>73389604</v>
      </c>
      <c r="V16" s="94">
        <f t="shared" si="2"/>
        <v>72851289</v>
      </c>
      <c r="W16" s="94">
        <f t="shared" si="2"/>
        <v>74741209</v>
      </c>
      <c r="X16" s="94">
        <f t="shared" si="2"/>
        <v>77176920</v>
      </c>
      <c r="Y16" s="94">
        <f t="shared" si="2"/>
        <v>79806564</v>
      </c>
      <c r="Z16" s="94">
        <f t="shared" si="2"/>
        <v>80941181</v>
      </c>
      <c r="AA16" s="94">
        <f t="shared" si="2"/>
        <v>84628723</v>
      </c>
      <c r="AB16" s="94">
        <f t="shared" si="2"/>
        <v>87584176</v>
      </c>
      <c r="AC16" s="94">
        <f t="shared" si="2"/>
        <v>89959024</v>
      </c>
      <c r="AD16" s="94">
        <f t="shared" si="2"/>
        <v>93538330</v>
      </c>
      <c r="AE16" s="94">
        <f t="shared" si="2"/>
        <v>97571206</v>
      </c>
      <c r="AF16" s="94">
        <f t="shared" si="2"/>
        <v>102617481</v>
      </c>
      <c r="AG16" s="94">
        <f t="shared" si="2"/>
        <v>107813018</v>
      </c>
      <c r="AH16" s="94">
        <f t="shared" si="2"/>
        <v>116306568.39673001</v>
      </c>
    </row>
    <row r="17" spans="1:59" s="48" customFormat="1" ht="21">
      <c r="A17" s="87"/>
      <c r="B17" s="90" t="s">
        <v>34</v>
      </c>
      <c r="C17" s="91">
        <f>C16/C14</f>
        <v>4.3663187261357324E-2</v>
      </c>
      <c r="D17" s="91">
        <f t="shared" ref="D17:AH17" si="3">D16/D14</f>
        <v>4.4501911505680142E-2</v>
      </c>
      <c r="E17" s="91">
        <f t="shared" si="3"/>
        <v>4.2415033513314229E-2</v>
      </c>
      <c r="F17" s="91">
        <f t="shared" si="3"/>
        <v>4.4562085906402787E-2</v>
      </c>
      <c r="G17" s="91">
        <f t="shared" si="3"/>
        <v>4.5489407027788885E-2</v>
      </c>
      <c r="H17" s="91">
        <f t="shared" si="3"/>
        <v>4.7311714260329457E-2</v>
      </c>
      <c r="I17" s="91">
        <f t="shared" si="3"/>
        <v>4.8589960591648718E-2</v>
      </c>
      <c r="J17" s="91">
        <f t="shared" si="3"/>
        <v>5.3362021229660203E-2</v>
      </c>
      <c r="K17" s="91">
        <f t="shared" si="3"/>
        <v>5.184539133413256E-2</v>
      </c>
      <c r="L17" s="91">
        <f t="shared" si="3"/>
        <v>5.4219574413426959E-2</v>
      </c>
      <c r="M17" s="91">
        <f t="shared" si="3"/>
        <v>4.9471018321931272E-2</v>
      </c>
      <c r="N17" s="91">
        <f t="shared" si="3"/>
        <v>5.1496399308012898E-2</v>
      </c>
      <c r="O17" s="91">
        <f t="shared" si="3"/>
        <v>4.9060580357142856E-2</v>
      </c>
      <c r="P17" s="91">
        <f t="shared" si="3"/>
        <v>5.0364642113095236E-2</v>
      </c>
      <c r="Q17" s="91">
        <f t="shared" si="3"/>
        <v>4.981364773208987E-2</v>
      </c>
      <c r="R17" s="91">
        <f t="shared" si="3"/>
        <v>4.8730656351561395E-2</v>
      </c>
      <c r="S17" s="91">
        <f t="shared" si="3"/>
        <v>4.7628606939069978E-2</v>
      </c>
      <c r="T17" s="91">
        <f t="shared" si="3"/>
        <v>4.7016433396733781E-2</v>
      </c>
      <c r="U17" s="91">
        <f t="shared" si="3"/>
        <v>4.6003638187174824E-2</v>
      </c>
      <c r="V17" s="91">
        <f t="shared" si="3"/>
        <v>4.5666200087757791E-2</v>
      </c>
      <c r="W17" s="91">
        <f t="shared" si="3"/>
        <v>4.5693714617594916E-2</v>
      </c>
      <c r="X17" s="91">
        <f t="shared" si="3"/>
        <v>4.7182808583481076E-2</v>
      </c>
      <c r="Y17" s="91">
        <f t="shared" si="3"/>
        <v>4.6165652802684101E-2</v>
      </c>
      <c r="Z17" s="91">
        <f t="shared" si="3"/>
        <v>4.682199398391855E-2</v>
      </c>
      <c r="AA17" s="91">
        <f t="shared" si="3"/>
        <v>4.7286541319774264E-2</v>
      </c>
      <c r="AB17" s="91">
        <f t="shared" si="3"/>
        <v>4.8937909146784378E-2</v>
      </c>
      <c r="AC17" s="91">
        <f t="shared" si="3"/>
        <v>4.8594978392394121E-2</v>
      </c>
      <c r="AD17" s="91">
        <f t="shared" si="3"/>
        <v>5.0528484226447706E-2</v>
      </c>
      <c r="AE17" s="91">
        <f t="shared" si="3"/>
        <v>4.9226177286716112E-2</v>
      </c>
      <c r="AF17" s="91">
        <f t="shared" si="3"/>
        <v>5.1772100802179505E-2</v>
      </c>
      <c r="AG17" s="91">
        <f t="shared" si="3"/>
        <v>5.0958556506120904E-2</v>
      </c>
      <c r="AH17" s="91">
        <f t="shared" si="3"/>
        <v>5.4973090890357804E-2</v>
      </c>
    </row>
    <row r="18" spans="1:59">
      <c r="A18" s="87"/>
      <c r="B18" s="90" t="s">
        <v>30</v>
      </c>
      <c r="C18" s="89"/>
      <c r="D18" s="89"/>
      <c r="E18" s="89"/>
      <c r="F18" s="89"/>
      <c r="G18" s="89"/>
      <c r="H18" s="89"/>
      <c r="I18" s="89"/>
      <c r="J18" s="89"/>
      <c r="K18" s="89"/>
      <c r="L18" s="89"/>
      <c r="M18" s="89"/>
      <c r="N18" s="89"/>
      <c r="O18" s="89"/>
      <c r="P18" s="89"/>
      <c r="Q18" s="89"/>
      <c r="R18" s="89"/>
      <c r="S18" s="89"/>
      <c r="T18" s="89"/>
      <c r="U18" s="89"/>
      <c r="V18" s="89"/>
      <c r="W18" s="89"/>
      <c r="X18" s="89"/>
      <c r="Y18" s="89"/>
      <c r="Z18" s="89"/>
      <c r="AA18" s="89"/>
      <c r="AB18" s="89"/>
      <c r="AC18" s="91">
        <v>4.7800000000000002E-2</v>
      </c>
      <c r="AD18" s="91">
        <v>4.7800000000000002E-2</v>
      </c>
      <c r="AE18" s="91">
        <v>4.8599999999999997E-2</v>
      </c>
      <c r="AF18" s="91">
        <v>4.8599999999999997E-2</v>
      </c>
      <c r="AG18" s="91">
        <v>5.0299999999999997E-2</v>
      </c>
      <c r="AH18" s="91">
        <v>5.0299999999999997E-2</v>
      </c>
    </row>
    <row r="19" spans="1:59" s="50" customFormat="1">
      <c r="A19" s="49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  <c r="AB19" s="51"/>
      <c r="AC19" s="51"/>
      <c r="AD19" s="51"/>
      <c r="AE19" s="51"/>
      <c r="AF19" s="51"/>
      <c r="AG19" s="51"/>
      <c r="AH19" s="56"/>
    </row>
    <row r="20" spans="1:59" s="50" customFormat="1" ht="15.75" thickBot="1">
      <c r="A20" s="49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56"/>
    </row>
    <row r="21" spans="1:59" s="70" customFormat="1" ht="16.5" thickBot="1">
      <c r="A21" s="52"/>
      <c r="B21" s="46" t="s">
        <v>53</v>
      </c>
      <c r="C21" s="71">
        <v>845930000</v>
      </c>
      <c r="D21" s="71">
        <v>845930000</v>
      </c>
      <c r="E21" s="71">
        <v>933062000</v>
      </c>
      <c r="F21" s="71">
        <v>933062000</v>
      </c>
      <c r="G21" s="71">
        <v>990468000</v>
      </c>
      <c r="H21" s="71">
        <v>990468000</v>
      </c>
      <c r="I21" s="71">
        <v>1069824000</v>
      </c>
      <c r="J21" s="71">
        <v>1069824000</v>
      </c>
      <c r="K21" s="71">
        <v>1167800000</v>
      </c>
      <c r="L21" s="71">
        <v>1167800000</v>
      </c>
      <c r="M21" s="71">
        <v>1271700000</v>
      </c>
      <c r="N21" s="71">
        <v>1271700000</v>
      </c>
      <c r="O21" s="71">
        <v>1344000000</v>
      </c>
      <c r="P21" s="71">
        <v>1344000000</v>
      </c>
      <c r="Q21" s="71">
        <v>1415400000</v>
      </c>
      <c r="R21" s="71">
        <v>1415400000</v>
      </c>
      <c r="S21" s="71">
        <v>1524700000</v>
      </c>
      <c r="T21" s="71">
        <v>1524700000</v>
      </c>
      <c r="U21" s="71">
        <v>1595300000</v>
      </c>
      <c r="V21" s="71">
        <v>1595300000</v>
      </c>
      <c r="W21" s="71">
        <v>1635700000</v>
      </c>
      <c r="X21" s="71">
        <v>1635700000</v>
      </c>
      <c r="Y21" s="71">
        <v>1728700000</v>
      </c>
      <c r="Z21" s="71">
        <v>1728700000</v>
      </c>
      <c r="AA21" s="71">
        <v>1789700000</v>
      </c>
      <c r="AB21" s="71">
        <v>1789700000</v>
      </c>
      <c r="AC21" s="71">
        <v>1851200000</v>
      </c>
      <c r="AD21" s="71">
        <v>1851200000</v>
      </c>
      <c r="AE21" s="71">
        <v>1982100000</v>
      </c>
      <c r="AF21" s="71">
        <v>1982100000</v>
      </c>
      <c r="AG21" s="71">
        <v>2115700000</v>
      </c>
      <c r="AH21" s="71">
        <v>2115700000</v>
      </c>
      <c r="AI21" s="39"/>
      <c r="AJ21" s="39"/>
      <c r="AK21" s="39"/>
      <c r="AL21" s="39"/>
      <c r="AM21" s="39"/>
      <c r="AN21" s="39"/>
      <c r="AO21" s="39"/>
      <c r="AP21" s="39"/>
      <c r="AQ21" s="39"/>
      <c r="AR21" s="39"/>
      <c r="AS21" s="39"/>
      <c r="AT21" s="39"/>
      <c r="AU21" s="39"/>
      <c r="AV21" s="39"/>
      <c r="AW21" s="39"/>
      <c r="AX21" s="39"/>
      <c r="AY21" s="39"/>
      <c r="AZ21" s="39"/>
      <c r="BA21" s="39"/>
      <c r="BB21" s="39"/>
      <c r="BC21" s="39"/>
      <c r="BD21" s="39"/>
      <c r="BE21" s="39"/>
      <c r="BF21" s="39"/>
      <c r="BG21" s="39"/>
    </row>
    <row r="22" spans="1:59" s="70" customFormat="1" ht="16.5" thickBot="1">
      <c r="A22" s="52"/>
      <c r="B22" s="46" t="s">
        <v>54</v>
      </c>
      <c r="C22" s="71">
        <v>990468000</v>
      </c>
      <c r="D22" s="71">
        <v>990468000</v>
      </c>
      <c r="E22" s="71">
        <v>1069824000</v>
      </c>
      <c r="F22" s="71">
        <v>1069824000</v>
      </c>
      <c r="G22" s="71">
        <v>1167800000</v>
      </c>
      <c r="H22" s="71">
        <v>1167800000</v>
      </c>
      <c r="I22" s="71">
        <v>1271700000</v>
      </c>
      <c r="J22" s="71">
        <v>1271700000</v>
      </c>
      <c r="K22" s="71">
        <v>1344000000</v>
      </c>
      <c r="L22" s="71">
        <v>1344000000</v>
      </c>
      <c r="M22" s="71">
        <v>1415400000</v>
      </c>
      <c r="N22" s="71">
        <v>1415400000</v>
      </c>
      <c r="O22" s="71">
        <v>1524700000</v>
      </c>
      <c r="P22" s="71">
        <v>1524700000</v>
      </c>
      <c r="Q22" s="71">
        <v>1595300000</v>
      </c>
      <c r="R22" s="71">
        <v>1595300000</v>
      </c>
      <c r="S22" s="71">
        <v>1635700000</v>
      </c>
      <c r="T22" s="71">
        <v>1635700000</v>
      </c>
      <c r="U22" s="71">
        <v>1728700000</v>
      </c>
      <c r="V22" s="71">
        <v>1728700000</v>
      </c>
      <c r="W22" s="71">
        <v>1789700000</v>
      </c>
      <c r="X22" s="71">
        <v>1789700000</v>
      </c>
      <c r="Y22" s="71">
        <v>1851200000</v>
      </c>
      <c r="Z22" s="71">
        <v>1851200000</v>
      </c>
      <c r="AA22" s="71">
        <v>1982100000</v>
      </c>
      <c r="AB22" s="71">
        <v>1982100000</v>
      </c>
      <c r="AC22" s="71">
        <v>2115700000</v>
      </c>
      <c r="AD22" s="71">
        <v>2115700000</v>
      </c>
      <c r="AE22" s="71">
        <v>2273600000</v>
      </c>
      <c r="AF22" s="71">
        <v>2273600000</v>
      </c>
      <c r="AG22" s="71">
        <v>2323900000</v>
      </c>
      <c r="AH22" s="71">
        <v>2323900000</v>
      </c>
      <c r="AI22" s="39"/>
      <c r="AJ22" s="39"/>
      <c r="AK22" s="39"/>
      <c r="AL22" s="39"/>
      <c r="AM22" s="39"/>
      <c r="AN22" s="39"/>
      <c r="AO22" s="39"/>
      <c r="AP22" s="39"/>
      <c r="AQ22" s="39"/>
      <c r="AR22" s="39"/>
      <c r="AS22" s="39"/>
      <c r="AT22" s="39"/>
      <c r="AU22" s="39"/>
      <c r="AV22" s="39"/>
      <c r="AW22" s="39"/>
      <c r="AX22" s="39"/>
      <c r="AY22" s="39"/>
      <c r="AZ22" s="39"/>
      <c r="BA22" s="39"/>
      <c r="BB22" s="39"/>
      <c r="BC22" s="39"/>
      <c r="BD22" s="39"/>
      <c r="BE22" s="39"/>
      <c r="BF22" s="39"/>
      <c r="BG22" s="39"/>
    </row>
    <row r="23" spans="1:59" s="70" customFormat="1" ht="16.5" thickBot="1">
      <c r="A23" s="52"/>
      <c r="B23" s="46" t="s">
        <v>55</v>
      </c>
      <c r="C23" s="72">
        <f>C16/C21</f>
        <v>4.3663187261357324E-2</v>
      </c>
      <c r="D23" s="72">
        <f t="shared" ref="D23:AH23" si="4">D16/D21</f>
        <v>4.4501911505680142E-2</v>
      </c>
      <c r="E23" s="72">
        <f t="shared" si="4"/>
        <v>4.2415033513314229E-2</v>
      </c>
      <c r="F23" s="72">
        <f t="shared" si="4"/>
        <v>4.4562085906402787E-2</v>
      </c>
      <c r="G23" s="72">
        <f t="shared" si="4"/>
        <v>4.5489407027788885E-2</v>
      </c>
      <c r="H23" s="72">
        <f t="shared" si="4"/>
        <v>4.7311714260329457E-2</v>
      </c>
      <c r="I23" s="72">
        <f t="shared" si="4"/>
        <v>4.8589960591648718E-2</v>
      </c>
      <c r="J23" s="72">
        <f t="shared" si="4"/>
        <v>5.3362021229660203E-2</v>
      </c>
      <c r="K23" s="72">
        <f t="shared" si="4"/>
        <v>5.184539133413256E-2</v>
      </c>
      <c r="L23" s="72">
        <f t="shared" si="4"/>
        <v>5.4219574413426959E-2</v>
      </c>
      <c r="M23" s="72">
        <f t="shared" si="4"/>
        <v>4.9471018321931272E-2</v>
      </c>
      <c r="N23" s="72">
        <f t="shared" si="4"/>
        <v>5.1496399308012898E-2</v>
      </c>
      <c r="O23" s="72">
        <f t="shared" si="4"/>
        <v>4.9060580357142856E-2</v>
      </c>
      <c r="P23" s="72">
        <f t="shared" si="4"/>
        <v>5.0364642113095236E-2</v>
      </c>
      <c r="Q23" s="72">
        <f t="shared" si="4"/>
        <v>4.981364773208987E-2</v>
      </c>
      <c r="R23" s="72">
        <f t="shared" si="4"/>
        <v>4.8730656351561395E-2</v>
      </c>
      <c r="S23" s="72">
        <f t="shared" si="4"/>
        <v>4.7628606939069978E-2</v>
      </c>
      <c r="T23" s="72">
        <f t="shared" si="4"/>
        <v>4.7016433396733781E-2</v>
      </c>
      <c r="U23" s="72">
        <f t="shared" si="4"/>
        <v>4.6003638187174824E-2</v>
      </c>
      <c r="V23" s="72">
        <f t="shared" si="4"/>
        <v>4.5666200087757791E-2</v>
      </c>
      <c r="W23" s="72">
        <f t="shared" si="4"/>
        <v>4.5693714617594916E-2</v>
      </c>
      <c r="X23" s="72">
        <f t="shared" si="4"/>
        <v>4.7182808583481076E-2</v>
      </c>
      <c r="Y23" s="72">
        <f t="shared" si="4"/>
        <v>4.6165652802684101E-2</v>
      </c>
      <c r="Z23" s="72">
        <f t="shared" si="4"/>
        <v>4.682199398391855E-2</v>
      </c>
      <c r="AA23" s="72">
        <f t="shared" si="4"/>
        <v>4.7286541319774264E-2</v>
      </c>
      <c r="AB23" s="72">
        <f t="shared" si="4"/>
        <v>4.8937909146784378E-2</v>
      </c>
      <c r="AC23" s="72">
        <f t="shared" si="4"/>
        <v>4.8594978392394121E-2</v>
      </c>
      <c r="AD23" s="72">
        <f t="shared" si="4"/>
        <v>5.0528484226447706E-2</v>
      </c>
      <c r="AE23" s="72">
        <f t="shared" si="4"/>
        <v>4.9226177286716112E-2</v>
      </c>
      <c r="AF23" s="72">
        <f t="shared" si="4"/>
        <v>5.1772100802179505E-2</v>
      </c>
      <c r="AG23" s="72">
        <f t="shared" si="4"/>
        <v>5.0958556506120904E-2</v>
      </c>
      <c r="AH23" s="72">
        <f t="shared" si="4"/>
        <v>5.4973090890357804E-2</v>
      </c>
      <c r="AI23" s="39"/>
      <c r="AJ23" s="39"/>
      <c r="AK23" s="39"/>
      <c r="AL23" s="39"/>
      <c r="AM23" s="39"/>
      <c r="AN23" s="39"/>
      <c r="AO23" s="39"/>
      <c r="AP23" s="39"/>
      <c r="AQ23" s="39"/>
      <c r="AR23" s="39"/>
      <c r="AS23" s="39"/>
      <c r="AT23" s="39"/>
      <c r="AU23" s="39"/>
      <c r="AV23" s="39"/>
      <c r="AW23" s="39"/>
      <c r="AX23" s="39"/>
      <c r="AY23" s="39"/>
      <c r="AZ23" s="39"/>
      <c r="BA23" s="39"/>
      <c r="BB23" s="39"/>
      <c r="BC23" s="39"/>
      <c r="BD23" s="39"/>
      <c r="BE23" s="39"/>
      <c r="BF23" s="39"/>
      <c r="BG23" s="39"/>
    </row>
    <row r="24" spans="1:59" s="70" customFormat="1" ht="16.5" thickBot="1">
      <c r="A24" s="52"/>
      <c r="B24" s="46" t="s">
        <v>56</v>
      </c>
      <c r="C24" s="72">
        <f>C16/C22</f>
        <v>3.7291462217860651E-2</v>
      </c>
      <c r="D24" s="72">
        <f t="shared" ref="D24:AH24" si="5">D16/D22</f>
        <v>3.8007792275974589E-2</v>
      </c>
      <c r="E24" s="72">
        <f t="shared" si="5"/>
        <v>3.6992866116295764E-2</v>
      </c>
      <c r="F24" s="72">
        <f t="shared" si="5"/>
        <v>3.8865447961533857E-2</v>
      </c>
      <c r="G24" s="72">
        <f t="shared" si="5"/>
        <v>3.8581779414283271E-2</v>
      </c>
      <c r="H24" s="72">
        <f t="shared" si="5"/>
        <v>4.0127366843637609E-2</v>
      </c>
      <c r="I24" s="72">
        <f t="shared" si="5"/>
        <v>4.0876547927970436E-2</v>
      </c>
      <c r="J24" s="72">
        <f t="shared" si="5"/>
        <v>4.4891067861917121E-2</v>
      </c>
      <c r="K24" s="72">
        <f t="shared" si="5"/>
        <v>4.5048398809523812E-2</v>
      </c>
      <c r="L24" s="72">
        <f t="shared" si="5"/>
        <v>4.7111323660714285E-2</v>
      </c>
      <c r="M24" s="72">
        <f t="shared" si="5"/>
        <v>4.444842023456267E-2</v>
      </c>
      <c r="N24" s="72">
        <f t="shared" si="5"/>
        <v>4.6268172248127737E-2</v>
      </c>
      <c r="O24" s="72">
        <f t="shared" si="5"/>
        <v>4.3246159900308258E-2</v>
      </c>
      <c r="P24" s="72">
        <f t="shared" si="5"/>
        <v>4.4395670623729261E-2</v>
      </c>
      <c r="Q24" s="72">
        <f t="shared" si="5"/>
        <v>4.4196224534570297E-2</v>
      </c>
      <c r="R24" s="72">
        <f t="shared" si="5"/>
        <v>4.3235360747194883E-2</v>
      </c>
      <c r="S24" s="72">
        <f t="shared" si="5"/>
        <v>4.4396488964969123E-2</v>
      </c>
      <c r="T24" s="72">
        <f t="shared" si="5"/>
        <v>4.382585804242832E-2</v>
      </c>
      <c r="U24" s="72">
        <f t="shared" si="5"/>
        <v>4.2453637993868226E-2</v>
      </c>
      <c r="V24" s="72">
        <f t="shared" si="5"/>
        <v>4.2142239254931449E-2</v>
      </c>
      <c r="W24" s="72">
        <f t="shared" si="5"/>
        <v>4.1761864558305863E-2</v>
      </c>
      <c r="X24" s="72">
        <f t="shared" si="5"/>
        <v>4.3122825054478404E-2</v>
      </c>
      <c r="Y24" s="72">
        <f t="shared" si="5"/>
        <v>4.3110719533275714E-2</v>
      </c>
      <c r="Z24" s="72">
        <f t="shared" si="5"/>
        <v>4.3723628457216938E-2</v>
      </c>
      <c r="AA24" s="72">
        <f t="shared" si="5"/>
        <v>4.2696495131426267E-2</v>
      </c>
      <c r="AB24" s="72">
        <f t="shared" si="5"/>
        <v>4.4187566722163361E-2</v>
      </c>
      <c r="AC24" s="72">
        <f t="shared" si="5"/>
        <v>4.2519744765325898E-2</v>
      </c>
      <c r="AD24" s="72">
        <f t="shared" si="5"/>
        <v>4.4211528099446992E-2</v>
      </c>
      <c r="AE24" s="72">
        <f t="shared" si="5"/>
        <v>4.2914851337086557E-2</v>
      </c>
      <c r="AF24" s="72">
        <f t="shared" si="5"/>
        <v>4.5134360045742436E-2</v>
      </c>
      <c r="AG24" s="72">
        <f t="shared" si="5"/>
        <v>4.6393139980205687E-2</v>
      </c>
      <c r="AH24" s="72">
        <f t="shared" si="5"/>
        <v>5.0048009121188522E-2</v>
      </c>
      <c r="AI24" s="39"/>
      <c r="AJ24" s="39"/>
      <c r="AK24" s="39"/>
      <c r="AL24" s="39"/>
      <c r="AM24" s="39"/>
      <c r="AN24" s="39"/>
      <c r="AO24" s="39"/>
      <c r="AP24" s="39"/>
      <c r="AQ24" s="39"/>
      <c r="AR24" s="39"/>
      <c r="AS24" s="39"/>
      <c r="AT24" s="39"/>
      <c r="AU24" s="39"/>
      <c r="AV24" s="39"/>
      <c r="AW24" s="39"/>
      <c r="AX24" s="39"/>
      <c r="AY24" s="39"/>
      <c r="AZ24" s="39"/>
      <c r="BA24" s="39"/>
      <c r="BB24" s="39"/>
      <c r="BC24" s="39"/>
      <c r="BD24" s="39"/>
      <c r="BE24" s="39"/>
      <c r="BF24" s="39"/>
      <c r="BG24" s="39"/>
    </row>
    <row r="25" spans="1:59" s="50" customFormat="1">
      <c r="A25" s="49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1"/>
      <c r="AC25" s="51"/>
      <c r="AD25" s="51"/>
      <c r="AE25" s="51"/>
      <c r="AF25" s="51"/>
      <c r="AG25" s="51"/>
      <c r="AH25" s="56"/>
    </row>
    <row r="26" spans="1:59" s="50" customFormat="1">
      <c r="A26" s="49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51"/>
      <c r="AG26" s="51"/>
      <c r="AH26" s="56"/>
    </row>
    <row r="27" spans="1:59" s="50" customFormat="1">
      <c r="A27" s="49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1"/>
      <c r="AD27" s="51"/>
      <c r="AE27" s="51"/>
      <c r="AF27" s="51"/>
      <c r="AG27" s="51"/>
      <c r="AH27" s="56"/>
    </row>
    <row r="28" spans="1:59" s="50" customFormat="1">
      <c r="A28" s="49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6"/>
    </row>
    <row r="29" spans="1:59" s="50" customFormat="1">
      <c r="A29" s="49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6"/>
    </row>
    <row r="30" spans="1:59" s="50" customFormat="1">
      <c r="A30" s="49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6"/>
    </row>
    <row r="31" spans="1:59" s="50" customFormat="1">
      <c r="A31" s="49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1"/>
      <c r="AA31" s="51"/>
      <c r="AB31" s="51"/>
      <c r="AC31" s="51"/>
      <c r="AD31" s="51"/>
      <c r="AE31" s="51"/>
      <c r="AF31" s="51"/>
      <c r="AG31" s="51"/>
      <c r="AH31" s="56"/>
    </row>
    <row r="32" spans="1:59" s="50" customFormat="1">
      <c r="A32" s="49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  <c r="AB32" s="51"/>
      <c r="AC32" s="51"/>
      <c r="AD32" s="51"/>
      <c r="AE32" s="51"/>
      <c r="AF32" s="51"/>
      <c r="AG32" s="51"/>
      <c r="AH32" s="56"/>
    </row>
    <row r="33" spans="1:34" s="50" customFormat="1">
      <c r="A33" s="49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  <c r="AA33" s="51"/>
      <c r="AB33" s="51"/>
      <c r="AC33" s="51"/>
      <c r="AD33" s="51"/>
      <c r="AE33" s="51"/>
      <c r="AF33" s="51"/>
      <c r="AG33" s="51"/>
      <c r="AH33" s="56"/>
    </row>
    <row r="34" spans="1:34" s="50" customFormat="1">
      <c r="A34" s="49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1"/>
      <c r="X34" s="51"/>
      <c r="Y34" s="51"/>
      <c r="Z34" s="51"/>
      <c r="AA34" s="51"/>
      <c r="AB34" s="51"/>
      <c r="AC34" s="51"/>
      <c r="AD34" s="51"/>
      <c r="AE34" s="51"/>
      <c r="AF34" s="51"/>
      <c r="AG34" s="51"/>
      <c r="AH34" s="56"/>
    </row>
    <row r="35" spans="1:34" s="50" customFormat="1">
      <c r="A35" s="49"/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  <c r="U35" s="51"/>
      <c r="V35" s="51"/>
      <c r="W35" s="51"/>
      <c r="X35" s="51"/>
      <c r="Y35" s="51"/>
      <c r="Z35" s="51"/>
      <c r="AA35" s="51"/>
      <c r="AB35" s="51"/>
      <c r="AC35" s="51"/>
      <c r="AD35" s="51"/>
      <c r="AE35" s="51"/>
      <c r="AF35" s="51"/>
      <c r="AG35" s="51"/>
      <c r="AH35" s="56"/>
    </row>
    <row r="36" spans="1:34" s="50" customFormat="1">
      <c r="A36" s="49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1"/>
      <c r="Y36" s="51"/>
      <c r="Z36" s="51"/>
      <c r="AA36" s="51"/>
      <c r="AB36" s="51"/>
      <c r="AC36" s="51"/>
      <c r="AD36" s="51"/>
      <c r="AE36" s="51"/>
      <c r="AF36" s="51"/>
      <c r="AG36" s="51"/>
      <c r="AH36" s="56"/>
    </row>
    <row r="37" spans="1:34" s="50" customFormat="1">
      <c r="A37" s="49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  <c r="X37" s="51"/>
      <c r="Y37" s="51"/>
      <c r="Z37" s="51"/>
      <c r="AA37" s="51"/>
      <c r="AB37" s="51"/>
      <c r="AC37" s="51"/>
      <c r="AD37" s="51"/>
      <c r="AE37" s="51"/>
      <c r="AF37" s="51"/>
      <c r="AG37" s="51"/>
      <c r="AH37" s="56"/>
    </row>
    <row r="38" spans="1:34" s="50" customFormat="1">
      <c r="A38" s="49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6"/>
    </row>
    <row r="39" spans="1:34" s="50" customFormat="1">
      <c r="A39" s="49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6"/>
    </row>
    <row r="40" spans="1:34" s="50" customFormat="1">
      <c r="A40" s="49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  <c r="AA40" s="51"/>
      <c r="AB40" s="51"/>
      <c r="AC40" s="51"/>
      <c r="AD40" s="51"/>
      <c r="AE40" s="51"/>
      <c r="AF40" s="51"/>
      <c r="AG40" s="51"/>
      <c r="AH40" s="56"/>
    </row>
    <row r="41" spans="1:34" s="50" customFormat="1">
      <c r="A41" s="49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  <c r="U41" s="51"/>
      <c r="V41" s="51"/>
      <c r="W41" s="51"/>
      <c r="X41" s="51"/>
      <c r="Y41" s="51"/>
      <c r="Z41" s="51"/>
      <c r="AA41" s="51"/>
      <c r="AB41" s="51"/>
      <c r="AC41" s="51"/>
      <c r="AD41" s="51"/>
      <c r="AE41" s="51"/>
      <c r="AF41" s="51"/>
      <c r="AG41" s="51"/>
      <c r="AH41" s="56"/>
    </row>
    <row r="42" spans="1:34" s="50" customFormat="1">
      <c r="A42" s="49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  <c r="T42" s="51"/>
      <c r="U42" s="51"/>
      <c r="V42" s="51"/>
      <c r="W42" s="51"/>
      <c r="X42" s="51"/>
      <c r="Y42" s="51"/>
      <c r="Z42" s="51"/>
      <c r="AA42" s="51"/>
      <c r="AB42" s="51"/>
      <c r="AC42" s="51"/>
      <c r="AD42" s="51"/>
      <c r="AE42" s="51"/>
      <c r="AF42" s="51"/>
      <c r="AG42" s="51"/>
      <c r="AH42" s="56"/>
    </row>
    <row r="43" spans="1:34" s="50" customFormat="1">
      <c r="A43" s="49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  <c r="U43" s="51"/>
      <c r="V43" s="51"/>
      <c r="W43" s="51"/>
      <c r="X43" s="51"/>
      <c r="Y43" s="51"/>
      <c r="Z43" s="51"/>
      <c r="AA43" s="51"/>
      <c r="AB43" s="51"/>
      <c r="AC43" s="51"/>
      <c r="AD43" s="51"/>
      <c r="AE43" s="51"/>
      <c r="AF43" s="51"/>
      <c r="AG43" s="51"/>
      <c r="AH43" s="56"/>
    </row>
    <row r="44" spans="1:34" s="50" customFormat="1">
      <c r="A44" s="49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1"/>
      <c r="U44" s="51"/>
      <c r="V44" s="51"/>
      <c r="W44" s="51"/>
      <c r="X44" s="51"/>
      <c r="Y44" s="51"/>
      <c r="Z44" s="51"/>
      <c r="AA44" s="51"/>
      <c r="AB44" s="51"/>
      <c r="AC44" s="51"/>
      <c r="AD44" s="51"/>
      <c r="AE44" s="51"/>
      <c r="AF44" s="51"/>
      <c r="AG44" s="51"/>
      <c r="AH44" s="56"/>
    </row>
    <row r="45" spans="1:34" s="50" customFormat="1">
      <c r="A45" s="49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  <c r="U45" s="51"/>
      <c r="V45" s="51"/>
      <c r="W45" s="51"/>
      <c r="X45" s="51"/>
      <c r="Y45" s="51"/>
      <c r="Z45" s="51"/>
      <c r="AA45" s="51"/>
      <c r="AB45" s="51"/>
      <c r="AC45" s="51"/>
      <c r="AD45" s="51"/>
      <c r="AE45" s="51"/>
      <c r="AF45" s="51"/>
      <c r="AG45" s="51"/>
      <c r="AH45" s="56"/>
    </row>
    <row r="46" spans="1:34" s="50" customFormat="1">
      <c r="A46" s="49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1"/>
      <c r="R46" s="51"/>
      <c r="S46" s="51"/>
      <c r="T46" s="51"/>
      <c r="U46" s="51"/>
      <c r="V46" s="51"/>
      <c r="W46" s="51"/>
      <c r="X46" s="51"/>
      <c r="Y46" s="51"/>
      <c r="Z46" s="51"/>
      <c r="AA46" s="51"/>
      <c r="AB46" s="51"/>
      <c r="AC46" s="51"/>
      <c r="AD46" s="51"/>
      <c r="AE46" s="51"/>
      <c r="AF46" s="51"/>
      <c r="AG46" s="51"/>
      <c r="AH46" s="56"/>
    </row>
    <row r="47" spans="1:34" s="50" customFormat="1">
      <c r="A47" s="49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  <c r="U47" s="51"/>
      <c r="V47" s="51"/>
      <c r="W47" s="51"/>
      <c r="X47" s="51"/>
      <c r="Y47" s="51"/>
      <c r="Z47" s="51"/>
      <c r="AA47" s="51"/>
      <c r="AB47" s="51"/>
      <c r="AC47" s="51"/>
      <c r="AD47" s="51"/>
      <c r="AE47" s="51"/>
      <c r="AF47" s="51"/>
      <c r="AG47" s="51"/>
      <c r="AH47" s="56"/>
    </row>
    <row r="48" spans="1:34" s="50" customFormat="1">
      <c r="A48" s="49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  <c r="U48" s="51"/>
      <c r="V48" s="51"/>
      <c r="W48" s="51"/>
      <c r="X48" s="51"/>
      <c r="Y48" s="51"/>
      <c r="Z48" s="51"/>
      <c r="AA48" s="51"/>
      <c r="AB48" s="51"/>
      <c r="AC48" s="51"/>
      <c r="AD48" s="51"/>
      <c r="AE48" s="51"/>
      <c r="AF48" s="51"/>
      <c r="AG48" s="51"/>
      <c r="AH48" s="56"/>
    </row>
    <row r="49" spans="1:34" s="50" customFormat="1">
      <c r="A49" s="49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  <c r="U49" s="51"/>
      <c r="V49" s="51"/>
      <c r="W49" s="51"/>
      <c r="X49" s="51"/>
      <c r="Y49" s="51"/>
      <c r="Z49" s="51"/>
      <c r="AA49" s="51"/>
      <c r="AB49" s="51"/>
      <c r="AC49" s="51"/>
      <c r="AD49" s="51"/>
      <c r="AE49" s="51"/>
      <c r="AF49" s="51"/>
      <c r="AG49" s="51"/>
      <c r="AH49" s="56"/>
    </row>
    <row r="50" spans="1:34" s="50" customFormat="1">
      <c r="A50" s="49"/>
      <c r="C50" s="51"/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1"/>
      <c r="U50" s="51"/>
      <c r="V50" s="51"/>
      <c r="W50" s="51"/>
      <c r="X50" s="51"/>
      <c r="Y50" s="51"/>
      <c r="Z50" s="51"/>
      <c r="AA50" s="51"/>
      <c r="AB50" s="51"/>
      <c r="AC50" s="51"/>
      <c r="AD50" s="51"/>
      <c r="AE50" s="51"/>
      <c r="AF50" s="51"/>
      <c r="AG50" s="51"/>
      <c r="AH50" s="56"/>
    </row>
    <row r="51" spans="1:34" s="50" customFormat="1">
      <c r="A51" s="49"/>
      <c r="C51" s="51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  <c r="U51" s="51"/>
      <c r="V51" s="51"/>
      <c r="W51" s="51"/>
      <c r="X51" s="51"/>
      <c r="Y51" s="51"/>
      <c r="Z51" s="51"/>
      <c r="AA51" s="51"/>
      <c r="AB51" s="51"/>
      <c r="AC51" s="51"/>
      <c r="AD51" s="51"/>
      <c r="AE51" s="51"/>
      <c r="AF51" s="51"/>
      <c r="AG51" s="51"/>
      <c r="AH51" s="56"/>
    </row>
    <row r="52" spans="1:34" s="50" customFormat="1">
      <c r="A52" s="49"/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  <c r="U52" s="51"/>
      <c r="V52" s="51"/>
      <c r="W52" s="51"/>
      <c r="X52" s="51"/>
      <c r="Y52" s="51"/>
      <c r="Z52" s="51"/>
      <c r="AA52" s="51"/>
      <c r="AB52" s="51"/>
      <c r="AC52" s="51"/>
      <c r="AD52" s="51"/>
      <c r="AE52" s="51"/>
      <c r="AF52" s="51"/>
      <c r="AG52" s="51"/>
      <c r="AH52" s="56"/>
    </row>
    <row r="53" spans="1:34" s="50" customFormat="1">
      <c r="A53" s="49"/>
      <c r="C53" s="51"/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  <c r="Q53" s="51"/>
      <c r="R53" s="51"/>
      <c r="S53" s="51"/>
      <c r="T53" s="51"/>
      <c r="U53" s="51"/>
      <c r="V53" s="51"/>
      <c r="W53" s="51"/>
      <c r="X53" s="51"/>
      <c r="Y53" s="51"/>
      <c r="Z53" s="51"/>
      <c r="AA53" s="51"/>
      <c r="AB53" s="51"/>
      <c r="AC53" s="51"/>
      <c r="AD53" s="51"/>
      <c r="AE53" s="51"/>
      <c r="AF53" s="51"/>
      <c r="AG53" s="51"/>
      <c r="AH53" s="56"/>
    </row>
    <row r="54" spans="1:34" s="50" customFormat="1">
      <c r="A54" s="49"/>
      <c r="C54" s="51"/>
      <c r="D54" s="51"/>
      <c r="E54" s="51"/>
      <c r="F54" s="51"/>
      <c r="G54" s="51"/>
      <c r="H54" s="51"/>
      <c r="I54" s="51"/>
      <c r="J54" s="51"/>
      <c r="K54" s="51"/>
      <c r="L54" s="51"/>
      <c r="M54" s="51"/>
      <c r="N54" s="51"/>
      <c r="O54" s="51"/>
      <c r="P54" s="51"/>
      <c r="Q54" s="51"/>
      <c r="R54" s="51"/>
      <c r="S54" s="51"/>
      <c r="T54" s="51"/>
      <c r="U54" s="51"/>
      <c r="V54" s="51"/>
      <c r="W54" s="51"/>
      <c r="X54" s="51"/>
      <c r="Y54" s="51"/>
      <c r="Z54" s="51"/>
      <c r="AA54" s="51"/>
      <c r="AB54" s="51"/>
      <c r="AC54" s="51"/>
      <c r="AD54" s="51"/>
      <c r="AE54" s="51"/>
      <c r="AF54" s="51"/>
      <c r="AG54" s="51"/>
      <c r="AH54" s="56"/>
    </row>
    <row r="55" spans="1:34" s="50" customFormat="1">
      <c r="A55" s="49"/>
      <c r="C55" s="51"/>
      <c r="D55" s="51"/>
      <c r="E55" s="51"/>
      <c r="F55" s="51"/>
      <c r="G55" s="51"/>
      <c r="H55" s="51"/>
      <c r="I55" s="51"/>
      <c r="J55" s="51"/>
      <c r="K55" s="51"/>
      <c r="L55" s="51"/>
      <c r="M55" s="51"/>
      <c r="N55" s="51"/>
      <c r="O55" s="51"/>
      <c r="P55" s="51"/>
      <c r="Q55" s="51"/>
      <c r="R55" s="51"/>
      <c r="S55" s="51"/>
      <c r="T55" s="51"/>
      <c r="U55" s="51"/>
      <c r="V55" s="51"/>
      <c r="W55" s="51"/>
      <c r="X55" s="51"/>
      <c r="Y55" s="51"/>
      <c r="Z55" s="51"/>
      <c r="AA55" s="51"/>
      <c r="AB55" s="51"/>
      <c r="AC55" s="51"/>
      <c r="AD55" s="51"/>
      <c r="AE55" s="51"/>
      <c r="AF55" s="51"/>
      <c r="AG55" s="51"/>
      <c r="AH55" s="56"/>
    </row>
    <row r="56" spans="1:34" s="50" customFormat="1">
      <c r="A56" s="49"/>
      <c r="C56" s="51"/>
      <c r="D56" s="51"/>
      <c r="E56" s="51"/>
      <c r="F56" s="51"/>
      <c r="G56" s="51"/>
      <c r="H56" s="51"/>
      <c r="I56" s="51"/>
      <c r="J56" s="51"/>
      <c r="K56" s="51"/>
      <c r="L56" s="51"/>
      <c r="M56" s="51"/>
      <c r="N56" s="51"/>
      <c r="O56" s="51"/>
      <c r="P56" s="51"/>
      <c r="Q56" s="51"/>
      <c r="R56" s="51"/>
      <c r="S56" s="51"/>
      <c r="T56" s="51"/>
      <c r="U56" s="51"/>
      <c r="V56" s="51"/>
      <c r="W56" s="51"/>
      <c r="X56" s="51"/>
      <c r="Y56" s="51"/>
      <c r="Z56" s="51"/>
      <c r="AA56" s="51"/>
      <c r="AB56" s="51"/>
      <c r="AC56" s="51"/>
      <c r="AD56" s="51"/>
      <c r="AE56" s="51"/>
      <c r="AF56" s="51"/>
      <c r="AG56" s="51"/>
      <c r="AH56" s="56"/>
    </row>
    <row r="57" spans="1:34" s="50" customFormat="1">
      <c r="A57" s="49"/>
      <c r="C57" s="51"/>
      <c r="D57" s="51"/>
      <c r="E57" s="51"/>
      <c r="F57" s="51"/>
      <c r="G57" s="51"/>
      <c r="H57" s="51"/>
      <c r="I57" s="51"/>
      <c r="J57" s="51"/>
      <c r="K57" s="51"/>
      <c r="L57" s="51"/>
      <c r="M57" s="51"/>
      <c r="N57" s="51"/>
      <c r="O57" s="51"/>
      <c r="P57" s="51"/>
      <c r="Q57" s="51"/>
      <c r="R57" s="51"/>
      <c r="S57" s="51"/>
      <c r="T57" s="51"/>
      <c r="U57" s="51"/>
      <c r="V57" s="51"/>
      <c r="W57" s="51"/>
      <c r="X57" s="51"/>
      <c r="Y57" s="51"/>
      <c r="Z57" s="51"/>
      <c r="AA57" s="51"/>
      <c r="AB57" s="51"/>
      <c r="AC57" s="51"/>
      <c r="AD57" s="51"/>
      <c r="AE57" s="51"/>
      <c r="AF57" s="51"/>
      <c r="AG57" s="51"/>
      <c r="AH57" s="56"/>
    </row>
    <row r="58" spans="1:34" s="50" customFormat="1">
      <c r="A58" s="49"/>
      <c r="C58" s="51"/>
      <c r="D58" s="51"/>
      <c r="E58" s="51"/>
      <c r="F58" s="51"/>
      <c r="G58" s="51"/>
      <c r="H58" s="51"/>
      <c r="I58" s="51"/>
      <c r="J58" s="51"/>
      <c r="K58" s="51"/>
      <c r="L58" s="51"/>
      <c r="M58" s="51"/>
      <c r="N58" s="51"/>
      <c r="O58" s="51"/>
      <c r="P58" s="51"/>
      <c r="Q58" s="51"/>
      <c r="R58" s="51"/>
      <c r="S58" s="51"/>
      <c r="T58" s="51"/>
      <c r="U58" s="51"/>
      <c r="V58" s="51"/>
      <c r="W58" s="51"/>
      <c r="X58" s="51"/>
      <c r="Y58" s="51"/>
      <c r="Z58" s="51"/>
      <c r="AA58" s="51"/>
      <c r="AB58" s="51"/>
      <c r="AC58" s="51"/>
      <c r="AD58" s="51"/>
      <c r="AE58" s="51"/>
      <c r="AF58" s="51"/>
      <c r="AG58" s="51"/>
      <c r="AH58" s="56"/>
    </row>
    <row r="59" spans="1:34" s="50" customFormat="1">
      <c r="A59" s="49"/>
      <c r="C59" s="51"/>
      <c r="D59" s="51"/>
      <c r="E59" s="51"/>
      <c r="F59" s="51"/>
      <c r="G59" s="51"/>
      <c r="H59" s="51"/>
      <c r="I59" s="51"/>
      <c r="J59" s="51"/>
      <c r="K59" s="51"/>
      <c r="L59" s="51"/>
      <c r="M59" s="51"/>
      <c r="N59" s="51"/>
      <c r="O59" s="51"/>
      <c r="P59" s="51"/>
      <c r="Q59" s="51"/>
      <c r="R59" s="51"/>
      <c r="S59" s="51"/>
      <c r="T59" s="51"/>
      <c r="U59" s="51"/>
      <c r="V59" s="51"/>
      <c r="W59" s="51"/>
      <c r="X59" s="51"/>
      <c r="Y59" s="51"/>
      <c r="Z59" s="51"/>
      <c r="AA59" s="51"/>
      <c r="AB59" s="51"/>
      <c r="AC59" s="51"/>
      <c r="AD59" s="51"/>
      <c r="AE59" s="51"/>
      <c r="AF59" s="51"/>
      <c r="AG59" s="51"/>
      <c r="AH59" s="56"/>
    </row>
    <row r="60" spans="1:34" s="50" customFormat="1">
      <c r="A60" s="49"/>
      <c r="C60" s="51"/>
      <c r="D60" s="51"/>
      <c r="E60" s="51"/>
      <c r="F60" s="51"/>
      <c r="G60" s="51"/>
      <c r="H60" s="51"/>
      <c r="I60" s="51"/>
      <c r="J60" s="51"/>
      <c r="K60" s="51"/>
      <c r="L60" s="51"/>
      <c r="M60" s="51"/>
      <c r="N60" s="51"/>
      <c r="O60" s="51"/>
      <c r="P60" s="51"/>
      <c r="Q60" s="51"/>
      <c r="R60" s="51"/>
      <c r="S60" s="51"/>
      <c r="T60" s="51"/>
      <c r="U60" s="51"/>
      <c r="V60" s="51"/>
      <c r="W60" s="51"/>
      <c r="X60" s="51"/>
      <c r="Y60" s="51"/>
      <c r="Z60" s="51"/>
      <c r="AA60" s="51"/>
      <c r="AB60" s="51"/>
      <c r="AC60" s="51"/>
      <c r="AD60" s="51"/>
      <c r="AE60" s="51"/>
      <c r="AF60" s="51"/>
      <c r="AG60" s="51"/>
      <c r="AH60" s="56"/>
    </row>
    <row r="61" spans="1:34" s="50" customFormat="1">
      <c r="A61" s="49"/>
      <c r="C61" s="51"/>
      <c r="D61" s="51"/>
      <c r="E61" s="51"/>
      <c r="F61" s="51"/>
      <c r="G61" s="51"/>
      <c r="H61" s="51"/>
      <c r="I61" s="51"/>
      <c r="J61" s="51"/>
      <c r="K61" s="51"/>
      <c r="L61" s="51"/>
      <c r="M61" s="51"/>
      <c r="N61" s="51"/>
      <c r="O61" s="51"/>
      <c r="P61" s="51"/>
      <c r="Q61" s="51"/>
      <c r="R61" s="51"/>
      <c r="S61" s="51"/>
      <c r="T61" s="51"/>
      <c r="U61" s="51"/>
      <c r="V61" s="51"/>
      <c r="W61" s="51"/>
      <c r="X61" s="51"/>
      <c r="Y61" s="51"/>
      <c r="Z61" s="51"/>
      <c r="AA61" s="51"/>
      <c r="AB61" s="51"/>
      <c r="AC61" s="51"/>
      <c r="AD61" s="51"/>
      <c r="AE61" s="51"/>
      <c r="AF61" s="51"/>
      <c r="AG61" s="51"/>
      <c r="AH61" s="56"/>
    </row>
    <row r="62" spans="1:34" s="50" customFormat="1">
      <c r="A62" s="49"/>
      <c r="C62" s="51"/>
      <c r="D62" s="51"/>
      <c r="E62" s="51"/>
      <c r="F62" s="51"/>
      <c r="G62" s="51"/>
      <c r="H62" s="51"/>
      <c r="I62" s="51"/>
      <c r="J62" s="51"/>
      <c r="K62" s="51"/>
      <c r="L62" s="51"/>
      <c r="M62" s="51"/>
      <c r="N62" s="51"/>
      <c r="O62" s="51"/>
      <c r="P62" s="51"/>
      <c r="Q62" s="51"/>
      <c r="R62" s="51"/>
      <c r="S62" s="51"/>
      <c r="T62" s="51"/>
      <c r="U62" s="51"/>
      <c r="V62" s="51"/>
      <c r="W62" s="51"/>
      <c r="X62" s="51"/>
      <c r="Y62" s="51"/>
      <c r="Z62" s="51"/>
      <c r="AA62" s="51"/>
      <c r="AB62" s="51"/>
      <c r="AC62" s="51"/>
      <c r="AD62" s="51"/>
      <c r="AE62" s="51"/>
      <c r="AF62" s="51"/>
      <c r="AG62" s="51"/>
      <c r="AH62" s="56"/>
    </row>
    <row r="63" spans="1:34" s="50" customFormat="1">
      <c r="A63" s="49"/>
      <c r="C63" s="51"/>
      <c r="D63" s="51"/>
      <c r="E63" s="51"/>
      <c r="F63" s="51"/>
      <c r="G63" s="51"/>
      <c r="H63" s="51"/>
      <c r="I63" s="51"/>
      <c r="J63" s="51"/>
      <c r="K63" s="51"/>
      <c r="L63" s="51"/>
      <c r="M63" s="51"/>
      <c r="N63" s="51"/>
      <c r="O63" s="51"/>
      <c r="P63" s="51"/>
      <c r="Q63" s="51"/>
      <c r="R63" s="51"/>
      <c r="S63" s="51"/>
      <c r="T63" s="51"/>
      <c r="U63" s="51"/>
      <c r="V63" s="51"/>
      <c r="W63" s="51"/>
      <c r="X63" s="51"/>
      <c r="Y63" s="51"/>
      <c r="Z63" s="51"/>
      <c r="AA63" s="51"/>
      <c r="AB63" s="51"/>
      <c r="AC63" s="51"/>
      <c r="AD63" s="51"/>
      <c r="AE63" s="51"/>
      <c r="AF63" s="51"/>
      <c r="AG63" s="51"/>
      <c r="AH63" s="56"/>
    </row>
    <row r="64" spans="1:34" s="50" customFormat="1">
      <c r="A64" s="49"/>
      <c r="C64" s="51"/>
      <c r="D64" s="51"/>
      <c r="E64" s="51"/>
      <c r="F64" s="51"/>
      <c r="G64" s="51"/>
      <c r="H64" s="51"/>
      <c r="I64" s="51"/>
      <c r="J64" s="51"/>
      <c r="K64" s="51"/>
      <c r="L64" s="51"/>
      <c r="M64" s="51"/>
      <c r="N64" s="51"/>
      <c r="O64" s="51"/>
      <c r="P64" s="51"/>
      <c r="Q64" s="51"/>
      <c r="R64" s="51"/>
      <c r="S64" s="51"/>
      <c r="T64" s="51"/>
      <c r="U64" s="51"/>
      <c r="V64" s="51"/>
      <c r="W64" s="51"/>
      <c r="X64" s="51"/>
      <c r="Y64" s="51"/>
      <c r="Z64" s="51"/>
      <c r="AA64" s="51"/>
      <c r="AB64" s="51"/>
      <c r="AC64" s="51"/>
      <c r="AD64" s="51"/>
      <c r="AE64" s="51"/>
      <c r="AF64" s="51"/>
      <c r="AG64" s="51"/>
      <c r="AH64" s="56"/>
    </row>
    <row r="65" spans="1:34" s="50" customFormat="1">
      <c r="A65" s="49"/>
      <c r="C65" s="51"/>
      <c r="D65" s="51"/>
      <c r="E65" s="51"/>
      <c r="F65" s="51"/>
      <c r="G65" s="51"/>
      <c r="H65" s="51"/>
      <c r="I65" s="51"/>
      <c r="J65" s="51"/>
      <c r="K65" s="51"/>
      <c r="L65" s="51"/>
      <c r="M65" s="51"/>
      <c r="N65" s="51"/>
      <c r="O65" s="51"/>
      <c r="P65" s="51"/>
      <c r="Q65" s="51"/>
      <c r="R65" s="51"/>
      <c r="S65" s="51"/>
      <c r="T65" s="51"/>
      <c r="U65" s="51"/>
      <c r="V65" s="51"/>
      <c r="W65" s="51"/>
      <c r="X65" s="51"/>
      <c r="Y65" s="51"/>
      <c r="Z65" s="51"/>
      <c r="AA65" s="51"/>
      <c r="AB65" s="51"/>
      <c r="AC65" s="51"/>
      <c r="AD65" s="51"/>
      <c r="AE65" s="51"/>
      <c r="AF65" s="51"/>
      <c r="AG65" s="51"/>
      <c r="AH65" s="56"/>
    </row>
    <row r="66" spans="1:34" s="50" customFormat="1">
      <c r="A66" s="49"/>
      <c r="C66" s="51"/>
      <c r="D66" s="51"/>
      <c r="E66" s="51"/>
      <c r="F66" s="51"/>
      <c r="G66" s="51"/>
      <c r="H66" s="51"/>
      <c r="I66" s="51"/>
      <c r="J66" s="51"/>
      <c r="K66" s="51"/>
      <c r="L66" s="51"/>
      <c r="M66" s="51"/>
      <c r="N66" s="51"/>
      <c r="O66" s="51"/>
      <c r="P66" s="51"/>
      <c r="Q66" s="51"/>
      <c r="R66" s="51"/>
      <c r="S66" s="51"/>
      <c r="T66" s="51"/>
      <c r="U66" s="51"/>
      <c r="V66" s="51"/>
      <c r="W66" s="51"/>
      <c r="X66" s="51"/>
      <c r="Y66" s="51"/>
      <c r="Z66" s="51"/>
      <c r="AA66" s="51"/>
      <c r="AB66" s="51"/>
      <c r="AC66" s="51"/>
      <c r="AD66" s="51"/>
      <c r="AE66" s="51"/>
      <c r="AF66" s="51"/>
      <c r="AG66" s="51"/>
      <c r="AH66" s="56"/>
    </row>
    <row r="67" spans="1:34" s="50" customFormat="1">
      <c r="A67" s="49"/>
      <c r="C67" s="51"/>
      <c r="D67" s="51"/>
      <c r="E67" s="51"/>
      <c r="F67" s="51"/>
      <c r="G67" s="51"/>
      <c r="H67" s="51"/>
      <c r="I67" s="51"/>
      <c r="J67" s="51"/>
      <c r="K67" s="51"/>
      <c r="L67" s="51"/>
      <c r="M67" s="51"/>
      <c r="N67" s="51"/>
      <c r="O67" s="51"/>
      <c r="P67" s="51"/>
      <c r="Q67" s="51"/>
      <c r="R67" s="51"/>
      <c r="S67" s="51"/>
      <c r="T67" s="51"/>
      <c r="U67" s="51"/>
      <c r="V67" s="51"/>
      <c r="W67" s="51"/>
      <c r="X67" s="51"/>
      <c r="Y67" s="51"/>
      <c r="Z67" s="51"/>
      <c r="AA67" s="51"/>
      <c r="AB67" s="51"/>
      <c r="AC67" s="51"/>
      <c r="AD67" s="51"/>
      <c r="AE67" s="51"/>
      <c r="AF67" s="51"/>
      <c r="AG67" s="51"/>
      <c r="AH67" s="56"/>
    </row>
    <row r="68" spans="1:34" s="50" customFormat="1">
      <c r="A68" s="49"/>
      <c r="C68" s="51"/>
      <c r="D68" s="51"/>
      <c r="E68" s="51"/>
      <c r="F68" s="51"/>
      <c r="G68" s="51"/>
      <c r="H68" s="51"/>
      <c r="I68" s="51"/>
      <c r="J68" s="51"/>
      <c r="K68" s="51"/>
      <c r="L68" s="51"/>
      <c r="M68" s="51"/>
      <c r="N68" s="51"/>
      <c r="O68" s="51"/>
      <c r="P68" s="51"/>
      <c r="Q68" s="51"/>
      <c r="R68" s="51"/>
      <c r="S68" s="51"/>
      <c r="T68" s="51"/>
      <c r="U68" s="51"/>
      <c r="V68" s="51"/>
      <c r="W68" s="51"/>
      <c r="X68" s="51"/>
      <c r="Y68" s="51"/>
      <c r="Z68" s="51"/>
      <c r="AA68" s="51"/>
      <c r="AB68" s="51"/>
      <c r="AC68" s="51"/>
      <c r="AD68" s="51"/>
      <c r="AE68" s="51"/>
      <c r="AF68" s="51"/>
      <c r="AG68" s="51"/>
      <c r="AH68" s="56"/>
    </row>
    <row r="69" spans="1:34" s="50" customFormat="1">
      <c r="A69" s="49"/>
      <c r="C69" s="51"/>
      <c r="D69" s="51"/>
      <c r="E69" s="51"/>
      <c r="F69" s="51"/>
      <c r="G69" s="51"/>
      <c r="H69" s="51"/>
      <c r="I69" s="51"/>
      <c r="J69" s="51"/>
      <c r="K69" s="51"/>
      <c r="L69" s="51"/>
      <c r="M69" s="51"/>
      <c r="N69" s="51"/>
      <c r="O69" s="51"/>
      <c r="P69" s="51"/>
      <c r="Q69" s="51"/>
      <c r="R69" s="51"/>
      <c r="S69" s="51"/>
      <c r="T69" s="51"/>
      <c r="U69" s="51"/>
      <c r="V69" s="51"/>
      <c r="W69" s="51"/>
      <c r="X69" s="51"/>
      <c r="Y69" s="51"/>
      <c r="Z69" s="51"/>
      <c r="AA69" s="51"/>
      <c r="AB69" s="51"/>
      <c r="AC69" s="51"/>
      <c r="AD69" s="51"/>
      <c r="AE69" s="51"/>
      <c r="AF69" s="51"/>
      <c r="AG69" s="51"/>
      <c r="AH69" s="56"/>
    </row>
    <row r="70" spans="1:34" s="50" customFormat="1">
      <c r="A70" s="49"/>
      <c r="C70" s="51"/>
      <c r="D70" s="51"/>
      <c r="E70" s="51"/>
      <c r="F70" s="51"/>
      <c r="G70" s="51"/>
      <c r="H70" s="51"/>
      <c r="I70" s="51"/>
      <c r="J70" s="51"/>
      <c r="K70" s="51"/>
      <c r="L70" s="51"/>
      <c r="M70" s="51"/>
      <c r="N70" s="51"/>
      <c r="O70" s="51"/>
      <c r="P70" s="51"/>
      <c r="Q70" s="51"/>
      <c r="R70" s="51"/>
      <c r="S70" s="51"/>
      <c r="T70" s="51"/>
      <c r="U70" s="51"/>
      <c r="V70" s="51"/>
      <c r="W70" s="51"/>
      <c r="X70" s="51"/>
      <c r="Y70" s="51"/>
      <c r="Z70" s="51"/>
      <c r="AA70" s="51"/>
      <c r="AB70" s="51"/>
      <c r="AC70" s="51"/>
      <c r="AD70" s="51"/>
      <c r="AE70" s="51"/>
      <c r="AF70" s="51"/>
      <c r="AG70" s="51"/>
      <c r="AH70" s="56"/>
    </row>
    <row r="71" spans="1:34" s="50" customFormat="1">
      <c r="A71" s="49"/>
      <c r="C71" s="51"/>
      <c r="D71" s="51"/>
      <c r="E71" s="51"/>
      <c r="F71" s="51"/>
      <c r="G71" s="51"/>
      <c r="H71" s="51"/>
      <c r="I71" s="51"/>
      <c r="J71" s="51"/>
      <c r="K71" s="51"/>
      <c r="L71" s="51"/>
      <c r="M71" s="51"/>
      <c r="N71" s="51"/>
      <c r="O71" s="51"/>
      <c r="P71" s="51"/>
      <c r="Q71" s="51"/>
      <c r="R71" s="51"/>
      <c r="S71" s="51"/>
      <c r="T71" s="51"/>
      <c r="U71" s="51"/>
      <c r="V71" s="51"/>
      <c r="W71" s="51"/>
      <c r="X71" s="51"/>
      <c r="Y71" s="51"/>
      <c r="Z71" s="51"/>
      <c r="AA71" s="51"/>
      <c r="AB71" s="51"/>
      <c r="AC71" s="51"/>
      <c r="AD71" s="51"/>
      <c r="AE71" s="51"/>
      <c r="AF71" s="51"/>
      <c r="AG71" s="51"/>
      <c r="AH71" s="56"/>
    </row>
    <row r="72" spans="1:34" s="50" customFormat="1">
      <c r="A72" s="49"/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51"/>
      <c r="P72" s="51"/>
      <c r="Q72" s="51"/>
      <c r="R72" s="51"/>
      <c r="S72" s="51"/>
      <c r="T72" s="51"/>
      <c r="U72" s="51"/>
      <c r="V72" s="51"/>
      <c r="W72" s="51"/>
      <c r="X72" s="51"/>
      <c r="Y72" s="51"/>
      <c r="Z72" s="51"/>
      <c r="AA72" s="51"/>
      <c r="AB72" s="51"/>
      <c r="AC72" s="51"/>
      <c r="AD72" s="51"/>
      <c r="AE72" s="51"/>
      <c r="AF72" s="51"/>
      <c r="AG72" s="51"/>
      <c r="AH72" s="56"/>
    </row>
    <row r="73" spans="1:34" s="50" customFormat="1">
      <c r="A73" s="49"/>
      <c r="C73" s="51"/>
      <c r="D73" s="51"/>
      <c r="E73" s="51"/>
      <c r="F73" s="51"/>
      <c r="G73" s="51"/>
      <c r="H73" s="51"/>
      <c r="I73" s="51"/>
      <c r="J73" s="51"/>
      <c r="K73" s="51"/>
      <c r="L73" s="51"/>
      <c r="M73" s="51"/>
      <c r="N73" s="51"/>
      <c r="O73" s="51"/>
      <c r="P73" s="51"/>
      <c r="Q73" s="51"/>
      <c r="R73" s="51"/>
      <c r="S73" s="51"/>
      <c r="T73" s="51"/>
      <c r="U73" s="51"/>
      <c r="V73" s="51"/>
      <c r="W73" s="51"/>
      <c r="X73" s="51"/>
      <c r="Y73" s="51"/>
      <c r="Z73" s="51"/>
      <c r="AA73" s="51"/>
      <c r="AB73" s="51"/>
      <c r="AC73" s="51"/>
      <c r="AD73" s="51"/>
      <c r="AE73" s="51"/>
      <c r="AF73" s="51"/>
      <c r="AG73" s="51"/>
      <c r="AH73" s="56"/>
    </row>
    <row r="74" spans="1:34" s="50" customFormat="1">
      <c r="A74" s="49"/>
      <c r="C74" s="51"/>
      <c r="D74" s="51"/>
      <c r="E74" s="51"/>
      <c r="F74" s="51"/>
      <c r="G74" s="51"/>
      <c r="H74" s="51"/>
      <c r="I74" s="51"/>
      <c r="J74" s="51"/>
      <c r="K74" s="51"/>
      <c r="L74" s="51"/>
      <c r="M74" s="51"/>
      <c r="N74" s="51"/>
      <c r="O74" s="51"/>
      <c r="P74" s="51"/>
      <c r="Q74" s="51"/>
      <c r="R74" s="51"/>
      <c r="S74" s="51"/>
      <c r="T74" s="51"/>
      <c r="U74" s="51"/>
      <c r="V74" s="51"/>
      <c r="W74" s="51"/>
      <c r="X74" s="51"/>
      <c r="Y74" s="51"/>
      <c r="Z74" s="51"/>
      <c r="AA74" s="51"/>
      <c r="AB74" s="51"/>
      <c r="AC74" s="51"/>
      <c r="AD74" s="51"/>
      <c r="AE74" s="51"/>
      <c r="AF74" s="51"/>
      <c r="AG74" s="51"/>
      <c r="AH74" s="56"/>
    </row>
    <row r="75" spans="1:34" s="50" customFormat="1">
      <c r="A75" s="49"/>
      <c r="C75" s="51"/>
      <c r="D75" s="51"/>
      <c r="E75" s="51"/>
      <c r="F75" s="51"/>
      <c r="G75" s="51"/>
      <c r="H75" s="51"/>
      <c r="I75" s="51"/>
      <c r="J75" s="51"/>
      <c r="K75" s="51"/>
      <c r="L75" s="51"/>
      <c r="M75" s="51"/>
      <c r="N75" s="51"/>
      <c r="O75" s="51"/>
      <c r="P75" s="51"/>
      <c r="Q75" s="51"/>
      <c r="R75" s="51"/>
      <c r="S75" s="51"/>
      <c r="T75" s="51"/>
      <c r="U75" s="51"/>
      <c r="V75" s="51"/>
      <c r="W75" s="51"/>
      <c r="X75" s="51"/>
      <c r="Y75" s="51"/>
      <c r="Z75" s="51"/>
      <c r="AA75" s="51"/>
      <c r="AB75" s="51"/>
      <c r="AC75" s="51"/>
      <c r="AD75" s="51"/>
      <c r="AE75" s="51"/>
      <c r="AF75" s="51"/>
      <c r="AG75" s="51"/>
      <c r="AH75" s="56"/>
    </row>
    <row r="76" spans="1:34" s="50" customFormat="1">
      <c r="A76" s="49"/>
      <c r="C76" s="51"/>
      <c r="D76" s="51"/>
      <c r="E76" s="51"/>
      <c r="F76" s="51"/>
      <c r="G76" s="51"/>
      <c r="H76" s="51"/>
      <c r="I76" s="51"/>
      <c r="J76" s="51"/>
      <c r="K76" s="51"/>
      <c r="L76" s="51"/>
      <c r="M76" s="51"/>
      <c r="N76" s="51"/>
      <c r="O76" s="51"/>
      <c r="P76" s="51"/>
      <c r="Q76" s="51"/>
      <c r="R76" s="51"/>
      <c r="S76" s="51"/>
      <c r="T76" s="51"/>
      <c r="U76" s="51"/>
      <c r="V76" s="51"/>
      <c r="W76" s="51"/>
      <c r="X76" s="51"/>
      <c r="Y76" s="51"/>
      <c r="Z76" s="51"/>
      <c r="AA76" s="51"/>
      <c r="AB76" s="51"/>
      <c r="AC76" s="51"/>
      <c r="AD76" s="51"/>
      <c r="AE76" s="51"/>
      <c r="AF76" s="51"/>
      <c r="AG76" s="51"/>
      <c r="AH76" s="56"/>
    </row>
    <row r="77" spans="1:34" s="50" customFormat="1">
      <c r="A77" s="49"/>
      <c r="C77" s="51"/>
      <c r="D77" s="51"/>
      <c r="E77" s="51"/>
      <c r="F77" s="51"/>
      <c r="G77" s="51"/>
      <c r="H77" s="51"/>
      <c r="I77" s="51"/>
      <c r="J77" s="51"/>
      <c r="K77" s="51"/>
      <c r="L77" s="51"/>
      <c r="M77" s="51"/>
      <c r="N77" s="51"/>
      <c r="O77" s="51"/>
      <c r="P77" s="51"/>
      <c r="Q77" s="51"/>
      <c r="R77" s="51"/>
      <c r="S77" s="51"/>
      <c r="T77" s="51"/>
      <c r="U77" s="51"/>
      <c r="V77" s="51"/>
      <c r="W77" s="51"/>
      <c r="X77" s="51"/>
      <c r="Y77" s="51"/>
      <c r="Z77" s="51"/>
      <c r="AA77" s="51"/>
      <c r="AB77" s="51"/>
      <c r="AC77" s="51"/>
      <c r="AD77" s="51"/>
      <c r="AE77" s="51"/>
      <c r="AF77" s="51"/>
      <c r="AG77" s="51"/>
      <c r="AH77" s="56"/>
    </row>
    <row r="78" spans="1:34" s="50" customFormat="1">
      <c r="A78" s="49"/>
      <c r="C78" s="51"/>
      <c r="D78" s="51"/>
      <c r="E78" s="51"/>
      <c r="F78" s="51"/>
      <c r="G78" s="51"/>
      <c r="H78" s="51"/>
      <c r="I78" s="51"/>
      <c r="J78" s="51"/>
      <c r="K78" s="51"/>
      <c r="L78" s="51"/>
      <c r="M78" s="51"/>
      <c r="N78" s="51"/>
      <c r="O78" s="51"/>
      <c r="P78" s="51"/>
      <c r="Q78" s="51"/>
      <c r="R78" s="51"/>
      <c r="S78" s="51"/>
      <c r="T78" s="51"/>
      <c r="U78" s="51"/>
      <c r="V78" s="51"/>
      <c r="W78" s="51"/>
      <c r="X78" s="51"/>
      <c r="Y78" s="51"/>
      <c r="Z78" s="51"/>
      <c r="AA78" s="51"/>
      <c r="AB78" s="51"/>
      <c r="AC78" s="51"/>
      <c r="AD78" s="51"/>
      <c r="AE78" s="51"/>
      <c r="AF78" s="51"/>
      <c r="AG78" s="51"/>
      <c r="AH78" s="56"/>
    </row>
    <row r="79" spans="1:34" s="50" customFormat="1">
      <c r="A79" s="49"/>
      <c r="C79" s="51"/>
      <c r="D79" s="51"/>
      <c r="E79" s="51"/>
      <c r="F79" s="51"/>
      <c r="G79" s="51"/>
      <c r="H79" s="51"/>
      <c r="I79" s="51"/>
      <c r="J79" s="51"/>
      <c r="K79" s="51"/>
      <c r="L79" s="51"/>
      <c r="M79" s="51"/>
      <c r="N79" s="51"/>
      <c r="O79" s="51"/>
      <c r="P79" s="51"/>
      <c r="Q79" s="51"/>
      <c r="R79" s="51"/>
      <c r="S79" s="51"/>
      <c r="T79" s="51"/>
      <c r="U79" s="51"/>
      <c r="V79" s="51"/>
      <c r="W79" s="51"/>
      <c r="X79" s="51"/>
      <c r="Y79" s="51"/>
      <c r="Z79" s="51"/>
      <c r="AA79" s="51"/>
      <c r="AB79" s="51"/>
      <c r="AC79" s="51"/>
      <c r="AD79" s="51"/>
      <c r="AE79" s="51"/>
      <c r="AF79" s="51"/>
      <c r="AG79" s="51"/>
      <c r="AH79" s="56"/>
    </row>
    <row r="80" spans="1:34" s="50" customFormat="1">
      <c r="A80" s="49"/>
      <c r="C80" s="51"/>
      <c r="D80" s="51"/>
      <c r="E80" s="51"/>
      <c r="F80" s="51"/>
      <c r="G80" s="51"/>
      <c r="H80" s="51"/>
      <c r="I80" s="51"/>
      <c r="J80" s="51"/>
      <c r="K80" s="51"/>
      <c r="L80" s="51"/>
      <c r="M80" s="51"/>
      <c r="N80" s="51"/>
      <c r="O80" s="51"/>
      <c r="P80" s="51"/>
      <c r="Q80" s="51"/>
      <c r="R80" s="51"/>
      <c r="S80" s="51"/>
      <c r="T80" s="51"/>
      <c r="U80" s="51"/>
      <c r="V80" s="51"/>
      <c r="W80" s="51"/>
      <c r="X80" s="51"/>
      <c r="Y80" s="51"/>
      <c r="Z80" s="51"/>
      <c r="AA80" s="51"/>
      <c r="AB80" s="51"/>
      <c r="AC80" s="51"/>
      <c r="AD80" s="51"/>
      <c r="AE80" s="51"/>
      <c r="AF80" s="51"/>
      <c r="AG80" s="51"/>
      <c r="AH80" s="56"/>
    </row>
    <row r="81" spans="1:34" s="50" customFormat="1">
      <c r="A81" s="49"/>
      <c r="C81" s="51"/>
      <c r="D81" s="51"/>
      <c r="E81" s="51"/>
      <c r="F81" s="51"/>
      <c r="G81" s="51"/>
      <c r="H81" s="51"/>
      <c r="I81" s="51"/>
      <c r="J81" s="51"/>
      <c r="K81" s="51"/>
      <c r="L81" s="51"/>
      <c r="M81" s="51"/>
      <c r="N81" s="51"/>
      <c r="O81" s="51"/>
      <c r="P81" s="51"/>
      <c r="Q81" s="51"/>
      <c r="R81" s="51"/>
      <c r="S81" s="51"/>
      <c r="T81" s="51"/>
      <c r="U81" s="51"/>
      <c r="V81" s="51"/>
      <c r="W81" s="51"/>
      <c r="X81" s="51"/>
      <c r="Y81" s="51"/>
      <c r="Z81" s="51"/>
      <c r="AA81" s="51"/>
      <c r="AB81" s="51"/>
      <c r="AC81" s="51"/>
      <c r="AD81" s="51"/>
      <c r="AE81" s="51"/>
      <c r="AF81" s="51"/>
      <c r="AG81" s="51"/>
      <c r="AH81" s="56"/>
    </row>
    <row r="82" spans="1:34" s="50" customFormat="1">
      <c r="A82" s="49"/>
      <c r="C82" s="51"/>
      <c r="D82" s="51"/>
      <c r="E82" s="51"/>
      <c r="F82" s="51"/>
      <c r="G82" s="51"/>
      <c r="H82" s="51"/>
      <c r="I82" s="51"/>
      <c r="J82" s="51"/>
      <c r="K82" s="51"/>
      <c r="L82" s="51"/>
      <c r="M82" s="51"/>
      <c r="N82" s="51"/>
      <c r="O82" s="51"/>
      <c r="P82" s="51"/>
      <c r="Q82" s="51"/>
      <c r="R82" s="51"/>
      <c r="S82" s="51"/>
      <c r="T82" s="51"/>
      <c r="U82" s="51"/>
      <c r="V82" s="51"/>
      <c r="W82" s="51"/>
      <c r="X82" s="51"/>
      <c r="Y82" s="51"/>
      <c r="Z82" s="51"/>
      <c r="AA82" s="51"/>
      <c r="AB82" s="51"/>
      <c r="AC82" s="51"/>
      <c r="AD82" s="51"/>
      <c r="AE82" s="51"/>
      <c r="AF82" s="51"/>
      <c r="AG82" s="51"/>
      <c r="AH82" s="56"/>
    </row>
    <row r="83" spans="1:34" s="50" customFormat="1">
      <c r="A83" s="49"/>
      <c r="C83" s="51"/>
      <c r="D83" s="51"/>
      <c r="E83" s="51"/>
      <c r="F83" s="51"/>
      <c r="G83" s="51"/>
      <c r="H83" s="51"/>
      <c r="I83" s="51"/>
      <c r="J83" s="51"/>
      <c r="K83" s="51"/>
      <c r="L83" s="51"/>
      <c r="M83" s="51"/>
      <c r="N83" s="51"/>
      <c r="O83" s="51"/>
      <c r="P83" s="51"/>
      <c r="Q83" s="51"/>
      <c r="R83" s="51"/>
      <c r="S83" s="51"/>
      <c r="T83" s="51"/>
      <c r="U83" s="51"/>
      <c r="V83" s="51"/>
      <c r="W83" s="51"/>
      <c r="X83" s="51"/>
      <c r="Y83" s="51"/>
      <c r="Z83" s="51"/>
      <c r="AA83" s="51"/>
      <c r="AB83" s="51"/>
      <c r="AC83" s="51"/>
      <c r="AD83" s="51"/>
      <c r="AE83" s="51"/>
      <c r="AF83" s="51"/>
      <c r="AG83" s="51"/>
      <c r="AH83" s="56"/>
    </row>
    <row r="84" spans="1:34" s="50" customFormat="1">
      <c r="A84" s="49"/>
      <c r="C84" s="51"/>
      <c r="D84" s="51"/>
      <c r="E84" s="51"/>
      <c r="F84" s="51"/>
      <c r="G84" s="51"/>
      <c r="H84" s="51"/>
      <c r="I84" s="51"/>
      <c r="J84" s="51"/>
      <c r="K84" s="51"/>
      <c r="L84" s="51"/>
      <c r="M84" s="51"/>
      <c r="N84" s="51"/>
      <c r="O84" s="51"/>
      <c r="P84" s="51"/>
      <c r="Q84" s="51"/>
      <c r="R84" s="51"/>
      <c r="S84" s="51"/>
      <c r="T84" s="51"/>
      <c r="U84" s="51"/>
      <c r="V84" s="51"/>
      <c r="W84" s="51"/>
      <c r="X84" s="51"/>
      <c r="Y84" s="51"/>
      <c r="Z84" s="51"/>
      <c r="AA84" s="51"/>
      <c r="AB84" s="51"/>
      <c r="AC84" s="51"/>
      <c r="AD84" s="51"/>
      <c r="AE84" s="51"/>
      <c r="AF84" s="51"/>
      <c r="AG84" s="51"/>
      <c r="AH84" s="56"/>
    </row>
    <row r="85" spans="1:34" s="50" customFormat="1">
      <c r="A85" s="49"/>
      <c r="C85" s="51"/>
      <c r="D85" s="51"/>
      <c r="E85" s="51"/>
      <c r="F85" s="51"/>
      <c r="G85" s="51"/>
      <c r="H85" s="51"/>
      <c r="I85" s="51"/>
      <c r="J85" s="51"/>
      <c r="K85" s="51"/>
      <c r="L85" s="51"/>
      <c r="M85" s="51"/>
      <c r="N85" s="51"/>
      <c r="O85" s="51"/>
      <c r="P85" s="51"/>
      <c r="Q85" s="51"/>
      <c r="R85" s="51"/>
      <c r="S85" s="51"/>
      <c r="T85" s="51"/>
      <c r="U85" s="51"/>
      <c r="V85" s="51"/>
      <c r="W85" s="51"/>
      <c r="X85" s="51"/>
      <c r="Y85" s="51"/>
      <c r="Z85" s="51"/>
      <c r="AA85" s="51"/>
      <c r="AB85" s="51"/>
      <c r="AC85" s="51"/>
      <c r="AD85" s="51"/>
      <c r="AE85" s="51"/>
      <c r="AF85" s="51"/>
      <c r="AG85" s="51"/>
      <c r="AH85" s="56"/>
    </row>
    <row r="86" spans="1:34" s="50" customFormat="1">
      <c r="A86" s="49"/>
      <c r="C86" s="51"/>
      <c r="D86" s="51"/>
      <c r="E86" s="51"/>
      <c r="F86" s="51"/>
      <c r="G86" s="51"/>
      <c r="H86" s="51"/>
      <c r="I86" s="51"/>
      <c r="J86" s="51"/>
      <c r="K86" s="51"/>
      <c r="L86" s="51"/>
      <c r="M86" s="51"/>
      <c r="N86" s="51"/>
      <c r="O86" s="51"/>
      <c r="P86" s="51"/>
      <c r="Q86" s="51"/>
      <c r="R86" s="51"/>
      <c r="S86" s="51"/>
      <c r="T86" s="51"/>
      <c r="U86" s="51"/>
      <c r="V86" s="51"/>
      <c r="W86" s="51"/>
      <c r="X86" s="51"/>
      <c r="Y86" s="51"/>
      <c r="Z86" s="51"/>
      <c r="AA86" s="51"/>
      <c r="AB86" s="51"/>
      <c r="AC86" s="51"/>
      <c r="AD86" s="51"/>
      <c r="AE86" s="51"/>
      <c r="AF86" s="51"/>
      <c r="AG86" s="51"/>
      <c r="AH86" s="56"/>
    </row>
    <row r="87" spans="1:34" s="50" customFormat="1">
      <c r="A87" s="49"/>
      <c r="C87" s="51"/>
      <c r="D87" s="51"/>
      <c r="E87" s="51"/>
      <c r="F87" s="51"/>
      <c r="G87" s="51"/>
      <c r="H87" s="51"/>
      <c r="I87" s="51"/>
      <c r="J87" s="51"/>
      <c r="K87" s="51"/>
      <c r="L87" s="51"/>
      <c r="M87" s="51"/>
      <c r="N87" s="51"/>
      <c r="O87" s="51"/>
      <c r="P87" s="51"/>
      <c r="Q87" s="51"/>
      <c r="R87" s="51"/>
      <c r="S87" s="51"/>
      <c r="T87" s="51"/>
      <c r="U87" s="51"/>
      <c r="V87" s="51"/>
      <c r="W87" s="51"/>
      <c r="X87" s="51"/>
      <c r="Y87" s="51"/>
      <c r="Z87" s="51"/>
      <c r="AA87" s="51"/>
      <c r="AB87" s="51"/>
      <c r="AC87" s="51"/>
      <c r="AD87" s="51"/>
      <c r="AE87" s="51"/>
      <c r="AF87" s="51"/>
      <c r="AG87" s="51"/>
      <c r="AH87" s="56"/>
    </row>
    <row r="88" spans="1:34" s="50" customFormat="1">
      <c r="A88" s="49"/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1"/>
      <c r="W88" s="51"/>
      <c r="X88" s="51"/>
      <c r="Y88" s="51"/>
      <c r="Z88" s="51"/>
      <c r="AA88" s="51"/>
      <c r="AB88" s="51"/>
      <c r="AC88" s="51"/>
      <c r="AD88" s="51"/>
      <c r="AE88" s="51"/>
      <c r="AF88" s="51"/>
      <c r="AG88" s="51"/>
      <c r="AH88" s="56"/>
    </row>
    <row r="89" spans="1:34" s="50" customFormat="1">
      <c r="A89" s="49"/>
      <c r="C89" s="51"/>
      <c r="D89" s="51"/>
      <c r="E89" s="51"/>
      <c r="F89" s="51"/>
      <c r="G89" s="51"/>
      <c r="H89" s="51"/>
      <c r="I89" s="51"/>
      <c r="J89" s="51"/>
      <c r="K89" s="51"/>
      <c r="L89" s="51"/>
      <c r="M89" s="51"/>
      <c r="N89" s="51"/>
      <c r="O89" s="51"/>
      <c r="P89" s="51"/>
      <c r="Q89" s="51"/>
      <c r="R89" s="51"/>
      <c r="S89" s="51"/>
      <c r="T89" s="51"/>
      <c r="U89" s="51"/>
      <c r="V89" s="51"/>
      <c r="W89" s="51"/>
      <c r="X89" s="51"/>
      <c r="Y89" s="51"/>
      <c r="Z89" s="51"/>
      <c r="AA89" s="51"/>
      <c r="AB89" s="51"/>
      <c r="AC89" s="51"/>
      <c r="AD89" s="51"/>
      <c r="AE89" s="51"/>
      <c r="AF89" s="51"/>
      <c r="AG89" s="51"/>
      <c r="AH89" s="56"/>
    </row>
    <row r="90" spans="1:34" s="50" customFormat="1">
      <c r="A90" s="49"/>
      <c r="C90" s="51"/>
      <c r="D90" s="51"/>
      <c r="E90" s="51"/>
      <c r="F90" s="51"/>
      <c r="G90" s="51"/>
      <c r="H90" s="51"/>
      <c r="I90" s="51"/>
      <c r="J90" s="51"/>
      <c r="K90" s="51"/>
      <c r="L90" s="51"/>
      <c r="M90" s="51"/>
      <c r="N90" s="51"/>
      <c r="O90" s="51"/>
      <c r="P90" s="51"/>
      <c r="Q90" s="51"/>
      <c r="R90" s="51"/>
      <c r="S90" s="51"/>
      <c r="T90" s="51"/>
      <c r="U90" s="51"/>
      <c r="V90" s="51"/>
      <c r="W90" s="51"/>
      <c r="X90" s="51"/>
      <c r="Y90" s="51"/>
      <c r="Z90" s="51"/>
      <c r="AA90" s="51"/>
      <c r="AB90" s="51"/>
      <c r="AC90" s="51"/>
      <c r="AD90" s="51"/>
      <c r="AE90" s="51"/>
      <c r="AF90" s="51"/>
      <c r="AG90" s="51"/>
      <c r="AH90" s="56"/>
    </row>
    <row r="91" spans="1:34" s="50" customFormat="1">
      <c r="A91" s="49"/>
      <c r="C91" s="51"/>
      <c r="D91" s="51"/>
      <c r="E91" s="51"/>
      <c r="F91" s="51"/>
      <c r="G91" s="51"/>
      <c r="H91" s="51"/>
      <c r="I91" s="51"/>
      <c r="J91" s="51"/>
      <c r="K91" s="51"/>
      <c r="L91" s="51"/>
      <c r="M91" s="51"/>
      <c r="N91" s="51"/>
      <c r="O91" s="51"/>
      <c r="P91" s="51"/>
      <c r="Q91" s="51"/>
      <c r="R91" s="51"/>
      <c r="S91" s="51"/>
      <c r="T91" s="51"/>
      <c r="U91" s="51"/>
      <c r="V91" s="51"/>
      <c r="W91" s="51"/>
      <c r="X91" s="51"/>
      <c r="Y91" s="51"/>
      <c r="Z91" s="51"/>
      <c r="AA91" s="51"/>
      <c r="AB91" s="51"/>
      <c r="AC91" s="51"/>
      <c r="AD91" s="51"/>
      <c r="AE91" s="51"/>
      <c r="AF91" s="51"/>
      <c r="AG91" s="51"/>
      <c r="AH91" s="56"/>
    </row>
    <row r="92" spans="1:34" s="50" customFormat="1">
      <c r="A92" s="49"/>
      <c r="C92" s="51"/>
      <c r="D92" s="51"/>
      <c r="E92" s="51"/>
      <c r="F92" s="51"/>
      <c r="G92" s="51"/>
      <c r="H92" s="51"/>
      <c r="I92" s="51"/>
      <c r="J92" s="51"/>
      <c r="K92" s="51"/>
      <c r="L92" s="51"/>
      <c r="M92" s="51"/>
      <c r="N92" s="51"/>
      <c r="O92" s="51"/>
      <c r="P92" s="51"/>
      <c r="Q92" s="51"/>
      <c r="R92" s="51"/>
      <c r="S92" s="51"/>
      <c r="T92" s="51"/>
      <c r="U92" s="51"/>
      <c r="V92" s="51"/>
      <c r="W92" s="51"/>
      <c r="X92" s="51"/>
      <c r="Y92" s="51"/>
      <c r="Z92" s="51"/>
      <c r="AA92" s="51"/>
      <c r="AB92" s="51"/>
      <c r="AC92" s="51"/>
      <c r="AD92" s="51"/>
      <c r="AE92" s="51"/>
      <c r="AF92" s="51"/>
      <c r="AG92" s="51"/>
      <c r="AH92" s="56"/>
    </row>
    <row r="93" spans="1:34" s="50" customFormat="1">
      <c r="A93" s="49"/>
      <c r="C93" s="51"/>
      <c r="D93" s="51"/>
      <c r="E93" s="51"/>
      <c r="F93" s="51"/>
      <c r="G93" s="51"/>
      <c r="H93" s="51"/>
      <c r="I93" s="51"/>
      <c r="J93" s="51"/>
      <c r="K93" s="51"/>
      <c r="L93" s="51"/>
      <c r="M93" s="51"/>
      <c r="N93" s="51"/>
      <c r="O93" s="51"/>
      <c r="P93" s="51"/>
      <c r="Q93" s="51"/>
      <c r="R93" s="51"/>
      <c r="S93" s="51"/>
      <c r="T93" s="51"/>
      <c r="U93" s="51"/>
      <c r="V93" s="51"/>
      <c r="W93" s="51"/>
      <c r="X93" s="51"/>
      <c r="Y93" s="51"/>
      <c r="Z93" s="51"/>
      <c r="AA93" s="51"/>
      <c r="AB93" s="51"/>
      <c r="AC93" s="51"/>
      <c r="AD93" s="51"/>
      <c r="AE93" s="51"/>
      <c r="AF93" s="51"/>
      <c r="AG93" s="51"/>
      <c r="AH93" s="56"/>
    </row>
    <row r="94" spans="1:34" s="50" customFormat="1">
      <c r="A94" s="49"/>
      <c r="C94" s="51"/>
      <c r="D94" s="51"/>
      <c r="E94" s="51"/>
      <c r="F94" s="51"/>
      <c r="G94" s="51"/>
      <c r="H94" s="51"/>
      <c r="I94" s="51"/>
      <c r="J94" s="51"/>
      <c r="K94" s="51"/>
      <c r="L94" s="51"/>
      <c r="M94" s="51"/>
      <c r="N94" s="51"/>
      <c r="O94" s="51"/>
      <c r="P94" s="51"/>
      <c r="Q94" s="51"/>
      <c r="R94" s="51"/>
      <c r="S94" s="51"/>
      <c r="T94" s="51"/>
      <c r="U94" s="51"/>
      <c r="V94" s="51"/>
      <c r="W94" s="51"/>
      <c r="X94" s="51"/>
      <c r="Y94" s="51"/>
      <c r="Z94" s="51"/>
      <c r="AA94" s="51"/>
      <c r="AB94" s="51"/>
      <c r="AC94" s="51"/>
      <c r="AD94" s="51"/>
      <c r="AE94" s="51"/>
      <c r="AF94" s="51"/>
      <c r="AG94" s="51"/>
      <c r="AH94" s="56"/>
    </row>
    <row r="95" spans="1:34" s="50" customFormat="1">
      <c r="A95" s="49"/>
      <c r="C95" s="51"/>
      <c r="D95" s="51"/>
      <c r="E95" s="51"/>
      <c r="F95" s="51"/>
      <c r="G95" s="51"/>
      <c r="H95" s="51"/>
      <c r="I95" s="51"/>
      <c r="J95" s="51"/>
      <c r="K95" s="51"/>
      <c r="L95" s="51"/>
      <c r="M95" s="51"/>
      <c r="N95" s="51"/>
      <c r="O95" s="51"/>
      <c r="P95" s="51"/>
      <c r="Q95" s="51"/>
      <c r="R95" s="51"/>
      <c r="S95" s="51"/>
      <c r="T95" s="51"/>
      <c r="U95" s="51"/>
      <c r="V95" s="51"/>
      <c r="W95" s="51"/>
      <c r="X95" s="51"/>
      <c r="Y95" s="51"/>
      <c r="Z95" s="51"/>
      <c r="AA95" s="51"/>
      <c r="AB95" s="51"/>
      <c r="AC95" s="51"/>
      <c r="AD95" s="51"/>
      <c r="AE95" s="51"/>
      <c r="AF95" s="51"/>
      <c r="AG95" s="51"/>
      <c r="AH95" s="56"/>
    </row>
    <row r="96" spans="1:34" s="50" customFormat="1">
      <c r="A96" s="49"/>
      <c r="C96" s="51"/>
      <c r="D96" s="51"/>
      <c r="E96" s="51"/>
      <c r="F96" s="51"/>
      <c r="G96" s="51"/>
      <c r="H96" s="51"/>
      <c r="I96" s="51"/>
      <c r="J96" s="51"/>
      <c r="K96" s="51"/>
      <c r="L96" s="51"/>
      <c r="M96" s="51"/>
      <c r="N96" s="51"/>
      <c r="O96" s="51"/>
      <c r="P96" s="51"/>
      <c r="Q96" s="51"/>
      <c r="R96" s="51"/>
      <c r="S96" s="51"/>
      <c r="T96" s="51"/>
      <c r="U96" s="51"/>
      <c r="V96" s="51"/>
      <c r="W96" s="51"/>
      <c r="X96" s="51"/>
      <c r="Y96" s="51"/>
      <c r="Z96" s="51"/>
      <c r="AA96" s="51"/>
      <c r="AB96" s="51"/>
      <c r="AC96" s="51"/>
      <c r="AD96" s="51"/>
      <c r="AE96" s="51"/>
      <c r="AF96" s="51"/>
      <c r="AG96" s="51"/>
      <c r="AH96" s="56"/>
    </row>
    <row r="97" spans="1:34" s="50" customFormat="1">
      <c r="A97" s="49"/>
      <c r="C97" s="51"/>
      <c r="D97" s="51"/>
      <c r="E97" s="51"/>
      <c r="F97" s="51"/>
      <c r="G97" s="51"/>
      <c r="H97" s="51"/>
      <c r="I97" s="51"/>
      <c r="J97" s="51"/>
      <c r="K97" s="51"/>
      <c r="L97" s="51"/>
      <c r="M97" s="51"/>
      <c r="N97" s="51"/>
      <c r="O97" s="51"/>
      <c r="P97" s="51"/>
      <c r="Q97" s="51"/>
      <c r="R97" s="51"/>
      <c r="S97" s="51"/>
      <c r="T97" s="51"/>
      <c r="U97" s="51"/>
      <c r="V97" s="51"/>
      <c r="W97" s="51"/>
      <c r="X97" s="51"/>
      <c r="Y97" s="51"/>
      <c r="Z97" s="51"/>
      <c r="AA97" s="51"/>
      <c r="AB97" s="51"/>
      <c r="AC97" s="51"/>
      <c r="AD97" s="51"/>
      <c r="AE97" s="51"/>
      <c r="AF97" s="51"/>
      <c r="AG97" s="51"/>
      <c r="AH97" s="56"/>
    </row>
    <row r="98" spans="1:34" s="50" customFormat="1">
      <c r="A98" s="49"/>
      <c r="C98" s="51"/>
      <c r="D98" s="51"/>
      <c r="E98" s="51"/>
      <c r="F98" s="51"/>
      <c r="G98" s="51"/>
      <c r="H98" s="51"/>
      <c r="I98" s="51"/>
      <c r="J98" s="51"/>
      <c r="K98" s="51"/>
      <c r="L98" s="51"/>
      <c r="M98" s="51"/>
      <c r="N98" s="51"/>
      <c r="O98" s="51"/>
      <c r="P98" s="51"/>
      <c r="Q98" s="51"/>
      <c r="R98" s="51"/>
      <c r="S98" s="51"/>
      <c r="T98" s="51"/>
      <c r="U98" s="51"/>
      <c r="V98" s="51"/>
      <c r="W98" s="51"/>
      <c r="X98" s="51"/>
      <c r="Y98" s="51"/>
      <c r="Z98" s="51"/>
      <c r="AA98" s="51"/>
      <c r="AB98" s="51"/>
      <c r="AC98" s="51"/>
      <c r="AD98" s="51"/>
      <c r="AE98" s="51"/>
      <c r="AF98" s="51"/>
      <c r="AG98" s="51"/>
      <c r="AH98" s="56"/>
    </row>
    <row r="99" spans="1:34" s="50" customFormat="1">
      <c r="A99" s="49"/>
      <c r="C99" s="51"/>
      <c r="D99" s="51"/>
      <c r="E99" s="51"/>
      <c r="F99" s="51"/>
      <c r="G99" s="51"/>
      <c r="H99" s="51"/>
      <c r="I99" s="51"/>
      <c r="J99" s="51"/>
      <c r="K99" s="51"/>
      <c r="L99" s="51"/>
      <c r="M99" s="51"/>
      <c r="N99" s="51"/>
      <c r="O99" s="51"/>
      <c r="P99" s="51"/>
      <c r="Q99" s="51"/>
      <c r="R99" s="51"/>
      <c r="S99" s="51"/>
      <c r="T99" s="51"/>
      <c r="U99" s="51"/>
      <c r="V99" s="51"/>
      <c r="W99" s="51"/>
      <c r="X99" s="51"/>
      <c r="Y99" s="51"/>
      <c r="Z99" s="51"/>
      <c r="AA99" s="51"/>
      <c r="AB99" s="51"/>
      <c r="AC99" s="51"/>
      <c r="AD99" s="51"/>
      <c r="AE99" s="51"/>
      <c r="AF99" s="51"/>
      <c r="AG99" s="51"/>
      <c r="AH99" s="56"/>
    </row>
    <row r="100" spans="1:34" s="50" customFormat="1">
      <c r="A100" s="49"/>
      <c r="C100" s="51"/>
      <c r="D100" s="51"/>
      <c r="E100" s="51"/>
      <c r="F100" s="51"/>
      <c r="G100" s="51"/>
      <c r="H100" s="51"/>
      <c r="I100" s="51"/>
      <c r="J100" s="51"/>
      <c r="K100" s="51"/>
      <c r="L100" s="51"/>
      <c r="M100" s="51"/>
      <c r="N100" s="51"/>
      <c r="O100" s="51"/>
      <c r="P100" s="51"/>
      <c r="Q100" s="51"/>
      <c r="R100" s="51"/>
      <c r="S100" s="51"/>
      <c r="T100" s="51"/>
      <c r="U100" s="51"/>
      <c r="V100" s="51"/>
      <c r="W100" s="51"/>
      <c r="X100" s="51"/>
      <c r="Y100" s="51"/>
      <c r="Z100" s="51"/>
      <c r="AA100" s="51"/>
      <c r="AB100" s="51"/>
      <c r="AC100" s="51"/>
      <c r="AD100" s="51"/>
      <c r="AE100" s="51"/>
      <c r="AF100" s="51"/>
      <c r="AG100" s="51"/>
      <c r="AH100" s="56"/>
    </row>
    <row r="101" spans="1:34" s="50" customFormat="1">
      <c r="A101" s="49"/>
      <c r="C101" s="51"/>
      <c r="D101" s="51"/>
      <c r="E101" s="51"/>
      <c r="F101" s="51"/>
      <c r="G101" s="51"/>
      <c r="H101" s="51"/>
      <c r="I101" s="51"/>
      <c r="J101" s="51"/>
      <c r="K101" s="51"/>
      <c r="L101" s="51"/>
      <c r="M101" s="51"/>
      <c r="N101" s="51"/>
      <c r="O101" s="51"/>
      <c r="P101" s="51"/>
      <c r="Q101" s="51"/>
      <c r="R101" s="51"/>
      <c r="S101" s="51"/>
      <c r="T101" s="51"/>
      <c r="U101" s="51"/>
      <c r="V101" s="51"/>
      <c r="W101" s="51"/>
      <c r="X101" s="51"/>
      <c r="Y101" s="51"/>
      <c r="Z101" s="51"/>
      <c r="AA101" s="51"/>
      <c r="AB101" s="51"/>
      <c r="AC101" s="51"/>
      <c r="AD101" s="51"/>
      <c r="AE101" s="51"/>
      <c r="AF101" s="51"/>
      <c r="AG101" s="51"/>
      <c r="AH101" s="56"/>
    </row>
    <row r="102" spans="1:34" s="50" customFormat="1">
      <c r="A102" s="49"/>
      <c r="C102" s="51"/>
      <c r="D102" s="51"/>
      <c r="E102" s="51"/>
      <c r="F102" s="51"/>
      <c r="G102" s="51"/>
      <c r="H102" s="51"/>
      <c r="I102" s="51"/>
      <c r="J102" s="51"/>
      <c r="K102" s="51"/>
      <c r="L102" s="51"/>
      <c r="M102" s="51"/>
      <c r="N102" s="51"/>
      <c r="O102" s="51"/>
      <c r="P102" s="51"/>
      <c r="Q102" s="51"/>
      <c r="R102" s="51"/>
      <c r="S102" s="51"/>
      <c r="T102" s="51"/>
      <c r="U102" s="51"/>
      <c r="V102" s="51"/>
      <c r="W102" s="51"/>
      <c r="X102" s="51"/>
      <c r="Y102" s="51"/>
      <c r="Z102" s="51"/>
      <c r="AA102" s="51"/>
      <c r="AB102" s="51"/>
      <c r="AC102" s="51"/>
      <c r="AD102" s="51"/>
      <c r="AE102" s="51"/>
      <c r="AF102" s="51"/>
      <c r="AG102" s="51"/>
      <c r="AH102" s="56"/>
    </row>
    <row r="103" spans="1:34" s="50" customFormat="1">
      <c r="A103" s="49"/>
      <c r="C103" s="51"/>
      <c r="D103" s="51"/>
      <c r="E103" s="51"/>
      <c r="F103" s="51"/>
      <c r="G103" s="51"/>
      <c r="H103" s="51"/>
      <c r="I103" s="51"/>
      <c r="J103" s="51"/>
      <c r="K103" s="51"/>
      <c r="L103" s="51"/>
      <c r="M103" s="51"/>
      <c r="N103" s="51"/>
      <c r="O103" s="51"/>
      <c r="P103" s="51"/>
      <c r="Q103" s="51"/>
      <c r="R103" s="51"/>
      <c r="S103" s="51"/>
      <c r="T103" s="51"/>
      <c r="U103" s="51"/>
      <c r="V103" s="51"/>
      <c r="W103" s="51"/>
      <c r="X103" s="51"/>
      <c r="Y103" s="51"/>
      <c r="Z103" s="51"/>
      <c r="AA103" s="51"/>
      <c r="AB103" s="51"/>
      <c r="AC103" s="51"/>
      <c r="AD103" s="51"/>
      <c r="AE103" s="51"/>
      <c r="AF103" s="51"/>
      <c r="AG103" s="51"/>
      <c r="AH103" s="56"/>
    </row>
    <row r="104" spans="1:34" s="50" customFormat="1">
      <c r="A104" s="49"/>
      <c r="C104" s="51"/>
      <c r="D104" s="51"/>
      <c r="E104" s="51"/>
      <c r="F104" s="51"/>
      <c r="G104" s="51"/>
      <c r="H104" s="51"/>
      <c r="I104" s="51"/>
      <c r="J104" s="51"/>
      <c r="K104" s="51"/>
      <c r="L104" s="51"/>
      <c r="M104" s="51"/>
      <c r="N104" s="51"/>
      <c r="O104" s="51"/>
      <c r="P104" s="51"/>
      <c r="Q104" s="51"/>
      <c r="R104" s="51"/>
      <c r="S104" s="51"/>
      <c r="T104" s="51"/>
      <c r="U104" s="51"/>
      <c r="V104" s="51"/>
      <c r="W104" s="51"/>
      <c r="X104" s="51"/>
      <c r="Y104" s="51"/>
      <c r="Z104" s="51"/>
      <c r="AA104" s="51"/>
      <c r="AB104" s="51"/>
      <c r="AC104" s="51"/>
      <c r="AD104" s="51"/>
      <c r="AE104" s="51"/>
      <c r="AF104" s="51"/>
      <c r="AG104" s="51"/>
      <c r="AH104" s="56"/>
    </row>
    <row r="105" spans="1:34" s="50" customFormat="1">
      <c r="A105" s="49"/>
      <c r="C105" s="51"/>
      <c r="D105" s="51"/>
      <c r="E105" s="51"/>
      <c r="F105" s="51"/>
      <c r="G105" s="51"/>
      <c r="H105" s="51"/>
      <c r="I105" s="51"/>
      <c r="J105" s="51"/>
      <c r="K105" s="51"/>
      <c r="L105" s="51"/>
      <c r="M105" s="51"/>
      <c r="N105" s="51"/>
      <c r="O105" s="51"/>
      <c r="P105" s="51"/>
      <c r="Q105" s="51"/>
      <c r="R105" s="51"/>
      <c r="S105" s="51"/>
      <c r="T105" s="51"/>
      <c r="U105" s="51"/>
      <c r="V105" s="51"/>
      <c r="W105" s="51"/>
      <c r="X105" s="51"/>
      <c r="Y105" s="51"/>
      <c r="Z105" s="51"/>
      <c r="AA105" s="51"/>
      <c r="AB105" s="51"/>
      <c r="AC105" s="51"/>
      <c r="AD105" s="51"/>
      <c r="AE105" s="51"/>
      <c r="AF105" s="51"/>
      <c r="AG105" s="51"/>
      <c r="AH105" s="56"/>
    </row>
    <row r="106" spans="1:34" s="50" customFormat="1">
      <c r="A106" s="49"/>
      <c r="C106" s="51"/>
      <c r="D106" s="51"/>
      <c r="E106" s="51"/>
      <c r="F106" s="51"/>
      <c r="G106" s="51"/>
      <c r="H106" s="51"/>
      <c r="I106" s="51"/>
      <c r="J106" s="51"/>
      <c r="K106" s="51"/>
      <c r="L106" s="51"/>
      <c r="M106" s="51"/>
      <c r="N106" s="51"/>
      <c r="O106" s="51"/>
      <c r="P106" s="51"/>
      <c r="Q106" s="51"/>
      <c r="R106" s="51"/>
      <c r="S106" s="51"/>
      <c r="T106" s="51"/>
      <c r="U106" s="51"/>
      <c r="V106" s="51"/>
      <c r="W106" s="51"/>
      <c r="X106" s="51"/>
      <c r="Y106" s="51"/>
      <c r="Z106" s="51"/>
      <c r="AA106" s="51"/>
      <c r="AB106" s="51"/>
      <c r="AC106" s="51"/>
      <c r="AD106" s="51"/>
      <c r="AE106" s="51"/>
      <c r="AF106" s="51"/>
      <c r="AG106" s="51"/>
      <c r="AH106" s="56"/>
    </row>
    <row r="107" spans="1:34" s="50" customFormat="1">
      <c r="A107" s="49"/>
      <c r="C107" s="51"/>
      <c r="D107" s="51"/>
      <c r="E107" s="51"/>
      <c r="F107" s="51"/>
      <c r="G107" s="51"/>
      <c r="H107" s="51"/>
      <c r="I107" s="51"/>
      <c r="J107" s="51"/>
      <c r="K107" s="51"/>
      <c r="L107" s="51"/>
      <c r="M107" s="51"/>
      <c r="N107" s="51"/>
      <c r="O107" s="51"/>
      <c r="P107" s="51"/>
      <c r="Q107" s="51"/>
      <c r="R107" s="51"/>
      <c r="S107" s="51"/>
      <c r="T107" s="51"/>
      <c r="U107" s="51"/>
      <c r="V107" s="51"/>
      <c r="W107" s="51"/>
      <c r="X107" s="51"/>
      <c r="Y107" s="51"/>
      <c r="Z107" s="51"/>
      <c r="AA107" s="51"/>
      <c r="AB107" s="51"/>
      <c r="AC107" s="51"/>
      <c r="AD107" s="51"/>
      <c r="AE107" s="51"/>
      <c r="AF107" s="51"/>
      <c r="AG107" s="51"/>
      <c r="AH107" s="56"/>
    </row>
    <row r="108" spans="1:34" s="50" customFormat="1">
      <c r="A108" s="49"/>
      <c r="C108" s="51"/>
      <c r="D108" s="51"/>
      <c r="E108" s="51"/>
      <c r="F108" s="51"/>
      <c r="G108" s="51"/>
      <c r="H108" s="51"/>
      <c r="I108" s="51"/>
      <c r="J108" s="51"/>
      <c r="K108" s="51"/>
      <c r="L108" s="51"/>
      <c r="M108" s="51"/>
      <c r="N108" s="51"/>
      <c r="O108" s="51"/>
      <c r="P108" s="51"/>
      <c r="Q108" s="51"/>
      <c r="R108" s="51"/>
      <c r="S108" s="51"/>
      <c r="T108" s="51"/>
      <c r="U108" s="51"/>
      <c r="V108" s="51"/>
      <c r="W108" s="51"/>
      <c r="X108" s="51"/>
      <c r="Y108" s="51"/>
      <c r="Z108" s="51"/>
      <c r="AA108" s="51"/>
      <c r="AB108" s="51"/>
      <c r="AC108" s="51"/>
      <c r="AD108" s="51"/>
      <c r="AE108" s="51"/>
      <c r="AF108" s="51"/>
      <c r="AG108" s="51"/>
      <c r="AH108" s="56"/>
    </row>
    <row r="109" spans="1:34" s="50" customFormat="1">
      <c r="A109" s="49"/>
      <c r="C109" s="51"/>
      <c r="D109" s="51"/>
      <c r="E109" s="51"/>
      <c r="F109" s="51"/>
      <c r="G109" s="51"/>
      <c r="H109" s="51"/>
      <c r="I109" s="51"/>
      <c r="J109" s="51"/>
      <c r="K109" s="51"/>
      <c r="L109" s="51"/>
      <c r="M109" s="51"/>
      <c r="N109" s="51"/>
      <c r="O109" s="51"/>
      <c r="P109" s="51"/>
      <c r="Q109" s="51"/>
      <c r="R109" s="51"/>
      <c r="S109" s="51"/>
      <c r="T109" s="51"/>
      <c r="U109" s="51"/>
      <c r="V109" s="51"/>
      <c r="W109" s="51"/>
      <c r="X109" s="51"/>
      <c r="Y109" s="51"/>
      <c r="Z109" s="51"/>
      <c r="AA109" s="51"/>
      <c r="AB109" s="51"/>
      <c r="AC109" s="51"/>
      <c r="AD109" s="51"/>
      <c r="AE109" s="51"/>
      <c r="AF109" s="51"/>
      <c r="AG109" s="51"/>
      <c r="AH109" s="56"/>
    </row>
    <row r="110" spans="1:34" s="50" customFormat="1">
      <c r="A110" s="49"/>
      <c r="C110" s="51"/>
      <c r="D110" s="51"/>
      <c r="E110" s="51"/>
      <c r="F110" s="51"/>
      <c r="G110" s="51"/>
      <c r="H110" s="51"/>
      <c r="I110" s="51"/>
      <c r="J110" s="51"/>
      <c r="K110" s="51"/>
      <c r="L110" s="51"/>
      <c r="M110" s="51"/>
      <c r="N110" s="51"/>
      <c r="O110" s="51"/>
      <c r="P110" s="51"/>
      <c r="Q110" s="51"/>
      <c r="R110" s="51"/>
      <c r="S110" s="51"/>
      <c r="T110" s="51"/>
      <c r="U110" s="51"/>
      <c r="V110" s="51"/>
      <c r="W110" s="51"/>
      <c r="X110" s="51"/>
      <c r="Y110" s="51"/>
      <c r="Z110" s="51"/>
      <c r="AA110" s="51"/>
      <c r="AB110" s="51"/>
      <c r="AC110" s="51"/>
      <c r="AD110" s="51"/>
      <c r="AE110" s="51"/>
      <c r="AF110" s="51"/>
      <c r="AG110" s="51"/>
      <c r="AH110" s="56"/>
    </row>
    <row r="111" spans="1:34" s="50" customFormat="1">
      <c r="A111" s="49"/>
      <c r="C111" s="51"/>
      <c r="D111" s="51"/>
      <c r="E111" s="51"/>
      <c r="F111" s="51"/>
      <c r="G111" s="51"/>
      <c r="H111" s="51"/>
      <c r="I111" s="51"/>
      <c r="J111" s="51"/>
      <c r="K111" s="51"/>
      <c r="L111" s="51"/>
      <c r="M111" s="51"/>
      <c r="N111" s="51"/>
      <c r="O111" s="51"/>
      <c r="P111" s="51"/>
      <c r="Q111" s="51"/>
      <c r="R111" s="51"/>
      <c r="S111" s="51"/>
      <c r="T111" s="51"/>
      <c r="U111" s="51"/>
      <c r="V111" s="51"/>
      <c r="W111" s="51"/>
      <c r="X111" s="51"/>
      <c r="Y111" s="51"/>
      <c r="Z111" s="51"/>
      <c r="AA111" s="51"/>
      <c r="AB111" s="51"/>
      <c r="AC111" s="51"/>
      <c r="AD111" s="51"/>
      <c r="AE111" s="51"/>
      <c r="AF111" s="51"/>
      <c r="AG111" s="51"/>
      <c r="AH111" s="56"/>
    </row>
    <row r="112" spans="1:34" s="50" customFormat="1">
      <c r="A112" s="49"/>
      <c r="C112" s="51"/>
      <c r="D112" s="51"/>
      <c r="E112" s="51"/>
      <c r="F112" s="51"/>
      <c r="G112" s="51"/>
      <c r="H112" s="51"/>
      <c r="I112" s="51"/>
      <c r="J112" s="51"/>
      <c r="K112" s="51"/>
      <c r="L112" s="51"/>
      <c r="M112" s="51"/>
      <c r="N112" s="51"/>
      <c r="O112" s="51"/>
      <c r="P112" s="51"/>
      <c r="Q112" s="51"/>
      <c r="R112" s="51"/>
      <c r="S112" s="51"/>
      <c r="T112" s="51"/>
      <c r="U112" s="51"/>
      <c r="V112" s="51"/>
      <c r="W112" s="51"/>
      <c r="X112" s="51"/>
      <c r="Y112" s="51"/>
      <c r="Z112" s="51"/>
      <c r="AA112" s="51"/>
      <c r="AB112" s="51"/>
      <c r="AC112" s="51"/>
      <c r="AD112" s="51"/>
      <c r="AE112" s="51"/>
      <c r="AF112" s="51"/>
      <c r="AG112" s="51"/>
      <c r="AH112" s="56"/>
    </row>
    <row r="113" spans="1:34" s="50" customFormat="1">
      <c r="A113" s="49"/>
      <c r="C113" s="51"/>
      <c r="D113" s="51"/>
      <c r="E113" s="51"/>
      <c r="F113" s="51"/>
      <c r="G113" s="51"/>
      <c r="H113" s="51"/>
      <c r="I113" s="51"/>
      <c r="J113" s="51"/>
      <c r="K113" s="51"/>
      <c r="L113" s="51"/>
      <c r="M113" s="51"/>
      <c r="N113" s="51"/>
      <c r="O113" s="51"/>
      <c r="P113" s="51"/>
      <c r="Q113" s="51"/>
      <c r="R113" s="51"/>
      <c r="S113" s="51"/>
      <c r="T113" s="51"/>
      <c r="U113" s="51"/>
      <c r="V113" s="51"/>
      <c r="W113" s="51"/>
      <c r="X113" s="51"/>
      <c r="Y113" s="51"/>
      <c r="Z113" s="51"/>
      <c r="AA113" s="51"/>
      <c r="AB113" s="51"/>
      <c r="AC113" s="51"/>
      <c r="AD113" s="51"/>
      <c r="AE113" s="51"/>
      <c r="AF113" s="51"/>
      <c r="AG113" s="51"/>
      <c r="AH113" s="56"/>
    </row>
    <row r="114" spans="1:34" s="50" customFormat="1">
      <c r="A114" s="49"/>
      <c r="C114" s="51"/>
      <c r="D114" s="51"/>
      <c r="E114" s="51"/>
      <c r="F114" s="51"/>
      <c r="G114" s="51"/>
      <c r="H114" s="51"/>
      <c r="I114" s="51"/>
      <c r="J114" s="51"/>
      <c r="K114" s="51"/>
      <c r="L114" s="51"/>
      <c r="M114" s="51"/>
      <c r="N114" s="51"/>
      <c r="O114" s="51"/>
      <c r="P114" s="51"/>
      <c r="Q114" s="51"/>
      <c r="R114" s="51"/>
      <c r="S114" s="51"/>
      <c r="T114" s="51"/>
      <c r="U114" s="51"/>
      <c r="V114" s="51"/>
      <c r="W114" s="51"/>
      <c r="X114" s="51"/>
      <c r="Y114" s="51"/>
      <c r="Z114" s="51"/>
      <c r="AA114" s="51"/>
      <c r="AB114" s="51"/>
      <c r="AC114" s="51"/>
      <c r="AD114" s="51"/>
      <c r="AE114" s="51"/>
      <c r="AF114" s="51"/>
      <c r="AG114" s="51"/>
      <c r="AH114" s="56"/>
    </row>
    <row r="115" spans="1:34" s="50" customFormat="1">
      <c r="A115" s="49"/>
      <c r="C115" s="51"/>
      <c r="D115" s="51"/>
      <c r="E115" s="51"/>
      <c r="F115" s="51"/>
      <c r="G115" s="51"/>
      <c r="H115" s="51"/>
      <c r="I115" s="51"/>
      <c r="J115" s="51"/>
      <c r="K115" s="51"/>
      <c r="L115" s="51"/>
      <c r="M115" s="51"/>
      <c r="N115" s="51"/>
      <c r="O115" s="51"/>
      <c r="P115" s="51"/>
      <c r="Q115" s="51"/>
      <c r="R115" s="51"/>
      <c r="S115" s="51"/>
      <c r="T115" s="51"/>
      <c r="U115" s="51"/>
      <c r="V115" s="51"/>
      <c r="W115" s="51"/>
      <c r="X115" s="51"/>
      <c r="Y115" s="51"/>
      <c r="Z115" s="51"/>
      <c r="AA115" s="51"/>
      <c r="AB115" s="51"/>
      <c r="AC115" s="51"/>
      <c r="AD115" s="51"/>
      <c r="AE115" s="51"/>
      <c r="AF115" s="51"/>
      <c r="AG115" s="51"/>
      <c r="AH115" s="56"/>
    </row>
    <row r="116" spans="1:34" s="50" customFormat="1">
      <c r="A116" s="49"/>
      <c r="C116" s="51"/>
      <c r="D116" s="51"/>
      <c r="E116" s="51"/>
      <c r="F116" s="51"/>
      <c r="G116" s="51"/>
      <c r="H116" s="51"/>
      <c r="I116" s="51"/>
      <c r="J116" s="51"/>
      <c r="K116" s="51"/>
      <c r="L116" s="51"/>
      <c r="M116" s="51"/>
      <c r="N116" s="51"/>
      <c r="O116" s="51"/>
      <c r="P116" s="51"/>
      <c r="Q116" s="51"/>
      <c r="R116" s="51"/>
      <c r="S116" s="51"/>
      <c r="T116" s="51"/>
      <c r="U116" s="51"/>
      <c r="V116" s="51"/>
      <c r="W116" s="51"/>
      <c r="X116" s="51"/>
      <c r="Y116" s="51"/>
      <c r="Z116" s="51"/>
      <c r="AA116" s="51"/>
      <c r="AB116" s="51"/>
      <c r="AC116" s="51"/>
      <c r="AD116" s="51"/>
      <c r="AE116" s="51"/>
      <c r="AF116" s="51"/>
      <c r="AG116" s="51"/>
      <c r="AH116" s="56"/>
    </row>
    <row r="117" spans="1:34" s="50" customFormat="1">
      <c r="A117" s="49"/>
      <c r="C117" s="51"/>
      <c r="D117" s="51"/>
      <c r="E117" s="51"/>
      <c r="F117" s="51"/>
      <c r="G117" s="51"/>
      <c r="H117" s="51"/>
      <c r="I117" s="51"/>
      <c r="J117" s="51"/>
      <c r="K117" s="51"/>
      <c r="L117" s="51"/>
      <c r="M117" s="51"/>
      <c r="N117" s="51"/>
      <c r="O117" s="51"/>
      <c r="P117" s="51"/>
      <c r="Q117" s="51"/>
      <c r="R117" s="51"/>
      <c r="S117" s="51"/>
      <c r="T117" s="51"/>
      <c r="U117" s="51"/>
      <c r="V117" s="51"/>
      <c r="W117" s="51"/>
      <c r="X117" s="51"/>
      <c r="Y117" s="51"/>
      <c r="Z117" s="51"/>
      <c r="AA117" s="51"/>
      <c r="AB117" s="51"/>
      <c r="AC117" s="51"/>
      <c r="AD117" s="51"/>
      <c r="AE117" s="51"/>
      <c r="AF117" s="51"/>
      <c r="AG117" s="51"/>
      <c r="AH117" s="56"/>
    </row>
    <row r="118" spans="1:34" s="50" customFormat="1">
      <c r="A118" s="49"/>
      <c r="C118" s="51"/>
      <c r="D118" s="51"/>
      <c r="E118" s="51"/>
      <c r="F118" s="51"/>
      <c r="G118" s="51"/>
      <c r="H118" s="51"/>
      <c r="I118" s="51"/>
      <c r="J118" s="51"/>
      <c r="K118" s="51"/>
      <c r="L118" s="51"/>
      <c r="M118" s="51"/>
      <c r="N118" s="51"/>
      <c r="O118" s="51"/>
      <c r="P118" s="51"/>
      <c r="Q118" s="51"/>
      <c r="R118" s="51"/>
      <c r="S118" s="51"/>
      <c r="T118" s="51"/>
      <c r="U118" s="51"/>
      <c r="V118" s="51"/>
      <c r="W118" s="51"/>
      <c r="X118" s="51"/>
      <c r="Y118" s="51"/>
      <c r="Z118" s="51"/>
      <c r="AA118" s="51"/>
      <c r="AB118" s="51"/>
      <c r="AC118" s="51"/>
      <c r="AD118" s="51"/>
      <c r="AE118" s="51"/>
      <c r="AF118" s="51"/>
      <c r="AG118" s="51"/>
      <c r="AH118" s="56"/>
    </row>
    <row r="119" spans="1:34" s="50" customFormat="1">
      <c r="A119" s="49"/>
      <c r="C119" s="51"/>
      <c r="D119" s="51"/>
      <c r="E119" s="51"/>
      <c r="F119" s="51"/>
      <c r="G119" s="51"/>
      <c r="H119" s="51"/>
      <c r="I119" s="51"/>
      <c r="J119" s="51"/>
      <c r="K119" s="51"/>
      <c r="L119" s="51"/>
      <c r="M119" s="51"/>
      <c r="N119" s="51"/>
      <c r="O119" s="51"/>
      <c r="P119" s="51"/>
      <c r="Q119" s="51"/>
      <c r="R119" s="51"/>
      <c r="S119" s="51"/>
      <c r="T119" s="51"/>
      <c r="U119" s="51"/>
      <c r="V119" s="51"/>
      <c r="W119" s="51"/>
      <c r="X119" s="51"/>
      <c r="Y119" s="51"/>
      <c r="Z119" s="51"/>
      <c r="AA119" s="51"/>
      <c r="AB119" s="51"/>
      <c r="AC119" s="51"/>
      <c r="AD119" s="51"/>
      <c r="AE119" s="51"/>
      <c r="AF119" s="51"/>
      <c r="AG119" s="51"/>
      <c r="AH119" s="56"/>
    </row>
    <row r="120" spans="1:34" s="50" customFormat="1">
      <c r="A120" s="49"/>
      <c r="C120" s="51"/>
      <c r="D120" s="51"/>
      <c r="E120" s="51"/>
      <c r="F120" s="51"/>
      <c r="G120" s="51"/>
      <c r="H120" s="51"/>
      <c r="I120" s="51"/>
      <c r="J120" s="51"/>
      <c r="K120" s="51"/>
      <c r="L120" s="51"/>
      <c r="M120" s="51"/>
      <c r="N120" s="51"/>
      <c r="O120" s="51"/>
      <c r="P120" s="51"/>
      <c r="Q120" s="51"/>
      <c r="R120" s="51"/>
      <c r="S120" s="51"/>
      <c r="T120" s="51"/>
      <c r="U120" s="51"/>
      <c r="V120" s="51"/>
      <c r="W120" s="51"/>
      <c r="X120" s="51"/>
      <c r="Y120" s="51"/>
      <c r="Z120" s="51"/>
      <c r="AA120" s="51"/>
      <c r="AB120" s="51"/>
      <c r="AC120" s="51"/>
      <c r="AD120" s="51"/>
      <c r="AE120" s="51"/>
      <c r="AF120" s="51"/>
      <c r="AG120" s="51"/>
      <c r="AH120" s="56"/>
    </row>
    <row r="121" spans="1:34" s="50" customFormat="1">
      <c r="A121" s="49"/>
      <c r="C121" s="51"/>
      <c r="D121" s="51"/>
      <c r="E121" s="51"/>
      <c r="F121" s="51"/>
      <c r="G121" s="51"/>
      <c r="H121" s="51"/>
      <c r="I121" s="51"/>
      <c r="J121" s="51"/>
      <c r="K121" s="51"/>
      <c r="L121" s="51"/>
      <c r="M121" s="51"/>
      <c r="N121" s="51"/>
      <c r="O121" s="51"/>
      <c r="P121" s="51"/>
      <c r="Q121" s="51"/>
      <c r="R121" s="51"/>
      <c r="S121" s="51"/>
      <c r="T121" s="51"/>
      <c r="U121" s="51"/>
      <c r="V121" s="51"/>
      <c r="W121" s="51"/>
      <c r="X121" s="51"/>
      <c r="Y121" s="51"/>
      <c r="Z121" s="51"/>
      <c r="AA121" s="51"/>
      <c r="AB121" s="51"/>
      <c r="AC121" s="51"/>
      <c r="AD121" s="51"/>
      <c r="AE121" s="51"/>
      <c r="AF121" s="51"/>
      <c r="AG121" s="51"/>
      <c r="AH121" s="56"/>
    </row>
    <row r="122" spans="1:34" s="50" customFormat="1">
      <c r="A122" s="49"/>
      <c r="C122" s="51"/>
      <c r="D122" s="51"/>
      <c r="E122" s="51"/>
      <c r="F122" s="51"/>
      <c r="G122" s="51"/>
      <c r="H122" s="51"/>
      <c r="I122" s="51"/>
      <c r="J122" s="51"/>
      <c r="K122" s="51"/>
      <c r="L122" s="51"/>
      <c r="M122" s="51"/>
      <c r="N122" s="51"/>
      <c r="O122" s="51"/>
      <c r="P122" s="51"/>
      <c r="Q122" s="51"/>
      <c r="R122" s="51"/>
      <c r="S122" s="51"/>
      <c r="T122" s="51"/>
      <c r="U122" s="51"/>
      <c r="V122" s="51"/>
      <c r="W122" s="51"/>
      <c r="X122" s="51"/>
      <c r="Y122" s="51"/>
      <c r="Z122" s="51"/>
      <c r="AA122" s="51"/>
      <c r="AB122" s="51"/>
      <c r="AC122" s="51"/>
      <c r="AD122" s="51"/>
      <c r="AE122" s="51"/>
      <c r="AF122" s="51"/>
      <c r="AG122" s="51"/>
      <c r="AH122" s="56"/>
    </row>
    <row r="123" spans="1:34" s="50" customFormat="1">
      <c r="A123" s="49"/>
      <c r="C123" s="51"/>
      <c r="D123" s="51"/>
      <c r="E123" s="51"/>
      <c r="F123" s="51"/>
      <c r="G123" s="51"/>
      <c r="H123" s="51"/>
      <c r="I123" s="51"/>
      <c r="J123" s="51"/>
      <c r="K123" s="51"/>
      <c r="L123" s="51"/>
      <c r="M123" s="51"/>
      <c r="N123" s="51"/>
      <c r="O123" s="51"/>
      <c r="P123" s="51"/>
      <c r="Q123" s="51"/>
      <c r="R123" s="51"/>
      <c r="S123" s="51"/>
      <c r="T123" s="51"/>
      <c r="U123" s="51"/>
      <c r="V123" s="51"/>
      <c r="W123" s="51"/>
      <c r="X123" s="51"/>
      <c r="Y123" s="51"/>
      <c r="Z123" s="51"/>
      <c r="AA123" s="51"/>
      <c r="AB123" s="51"/>
      <c r="AC123" s="51"/>
      <c r="AD123" s="51"/>
      <c r="AE123" s="51"/>
      <c r="AF123" s="51"/>
      <c r="AG123" s="51"/>
      <c r="AH123" s="56"/>
    </row>
    <row r="124" spans="1:34" s="50" customFormat="1">
      <c r="A124" s="49"/>
      <c r="C124" s="51"/>
      <c r="D124" s="51"/>
      <c r="E124" s="51"/>
      <c r="F124" s="51"/>
      <c r="G124" s="51"/>
      <c r="H124" s="51"/>
      <c r="I124" s="51"/>
      <c r="J124" s="51"/>
      <c r="K124" s="51"/>
      <c r="L124" s="51"/>
      <c r="M124" s="51"/>
      <c r="N124" s="51"/>
      <c r="O124" s="51"/>
      <c r="P124" s="51"/>
      <c r="Q124" s="51"/>
      <c r="R124" s="51"/>
      <c r="S124" s="51"/>
      <c r="T124" s="51"/>
      <c r="U124" s="51"/>
      <c r="V124" s="51"/>
      <c r="W124" s="51"/>
      <c r="X124" s="51"/>
      <c r="Y124" s="51"/>
      <c r="Z124" s="51"/>
      <c r="AA124" s="51"/>
      <c r="AB124" s="51"/>
      <c r="AC124" s="51"/>
      <c r="AD124" s="51"/>
      <c r="AE124" s="51"/>
      <c r="AF124" s="51"/>
      <c r="AG124" s="51"/>
      <c r="AH124" s="56"/>
    </row>
    <row r="125" spans="1:34" s="50" customFormat="1">
      <c r="A125" s="49"/>
      <c r="C125" s="51"/>
      <c r="D125" s="51"/>
      <c r="E125" s="51"/>
      <c r="F125" s="51"/>
      <c r="G125" s="51"/>
      <c r="H125" s="51"/>
      <c r="I125" s="51"/>
      <c r="J125" s="51"/>
      <c r="K125" s="51"/>
      <c r="L125" s="51"/>
      <c r="M125" s="51"/>
      <c r="N125" s="51"/>
      <c r="O125" s="51"/>
      <c r="P125" s="51"/>
      <c r="Q125" s="51"/>
      <c r="R125" s="51"/>
      <c r="S125" s="51"/>
      <c r="T125" s="51"/>
      <c r="U125" s="51"/>
      <c r="V125" s="51"/>
      <c r="W125" s="51"/>
      <c r="X125" s="51"/>
      <c r="Y125" s="51"/>
      <c r="Z125" s="51"/>
      <c r="AA125" s="51"/>
      <c r="AB125" s="51"/>
      <c r="AC125" s="51"/>
      <c r="AD125" s="51"/>
      <c r="AE125" s="51"/>
      <c r="AF125" s="51"/>
      <c r="AG125" s="51"/>
      <c r="AH125" s="56"/>
    </row>
    <row r="126" spans="1:34" s="50" customFormat="1">
      <c r="A126" s="49"/>
      <c r="C126" s="51"/>
      <c r="D126" s="51"/>
      <c r="E126" s="51"/>
      <c r="F126" s="51"/>
      <c r="G126" s="51"/>
      <c r="H126" s="51"/>
      <c r="I126" s="51"/>
      <c r="J126" s="51"/>
      <c r="K126" s="51"/>
      <c r="L126" s="51"/>
      <c r="M126" s="51"/>
      <c r="N126" s="51"/>
      <c r="O126" s="51"/>
      <c r="P126" s="51"/>
      <c r="Q126" s="51"/>
      <c r="R126" s="51"/>
      <c r="S126" s="51"/>
      <c r="T126" s="51"/>
      <c r="U126" s="51"/>
      <c r="V126" s="51"/>
      <c r="W126" s="51"/>
      <c r="X126" s="51"/>
      <c r="Y126" s="51"/>
      <c r="Z126" s="51"/>
      <c r="AA126" s="51"/>
      <c r="AB126" s="51"/>
      <c r="AC126" s="51"/>
      <c r="AD126" s="51"/>
      <c r="AE126" s="51"/>
      <c r="AF126" s="51"/>
      <c r="AG126" s="51"/>
      <c r="AH126" s="56"/>
    </row>
    <row r="127" spans="1:34" s="50" customFormat="1">
      <c r="A127" s="49"/>
      <c r="C127" s="51"/>
      <c r="D127" s="51"/>
      <c r="E127" s="51"/>
      <c r="F127" s="51"/>
      <c r="G127" s="51"/>
      <c r="H127" s="51"/>
      <c r="I127" s="51"/>
      <c r="J127" s="51"/>
      <c r="K127" s="51"/>
      <c r="L127" s="51"/>
      <c r="M127" s="51"/>
      <c r="N127" s="51"/>
      <c r="O127" s="51"/>
      <c r="P127" s="51"/>
      <c r="Q127" s="51"/>
      <c r="R127" s="51"/>
      <c r="S127" s="51"/>
      <c r="T127" s="51"/>
      <c r="U127" s="51"/>
      <c r="V127" s="51"/>
      <c r="W127" s="51"/>
      <c r="X127" s="51"/>
      <c r="Y127" s="51"/>
      <c r="Z127" s="51"/>
      <c r="AA127" s="51"/>
      <c r="AB127" s="51"/>
      <c r="AC127" s="51"/>
      <c r="AD127" s="51"/>
      <c r="AE127" s="51"/>
      <c r="AF127" s="51"/>
      <c r="AG127" s="51"/>
      <c r="AH127" s="56"/>
    </row>
    <row r="128" spans="1:34" s="50" customFormat="1">
      <c r="A128" s="49"/>
      <c r="C128" s="51"/>
      <c r="D128" s="51"/>
      <c r="E128" s="51"/>
      <c r="F128" s="51"/>
      <c r="G128" s="51"/>
      <c r="H128" s="51"/>
      <c r="I128" s="51"/>
      <c r="J128" s="51"/>
      <c r="K128" s="51"/>
      <c r="L128" s="51"/>
      <c r="M128" s="51"/>
      <c r="N128" s="51"/>
      <c r="O128" s="51"/>
      <c r="P128" s="51"/>
      <c r="Q128" s="51"/>
      <c r="R128" s="51"/>
      <c r="S128" s="51"/>
      <c r="T128" s="51"/>
      <c r="U128" s="51"/>
      <c r="V128" s="51"/>
      <c r="W128" s="51"/>
      <c r="X128" s="51"/>
      <c r="Y128" s="51"/>
      <c r="Z128" s="51"/>
      <c r="AA128" s="51"/>
      <c r="AB128" s="51"/>
      <c r="AC128" s="51"/>
      <c r="AD128" s="51"/>
      <c r="AE128" s="51"/>
      <c r="AF128" s="51"/>
      <c r="AG128" s="51"/>
      <c r="AH128" s="56"/>
    </row>
    <row r="129" spans="1:34" s="50" customFormat="1">
      <c r="A129" s="49"/>
      <c r="C129" s="51"/>
      <c r="D129" s="51"/>
      <c r="E129" s="51"/>
      <c r="F129" s="51"/>
      <c r="G129" s="51"/>
      <c r="H129" s="51"/>
      <c r="I129" s="51"/>
      <c r="J129" s="51"/>
      <c r="K129" s="51"/>
      <c r="L129" s="51"/>
      <c r="M129" s="51"/>
      <c r="N129" s="51"/>
      <c r="O129" s="51"/>
      <c r="P129" s="51"/>
      <c r="Q129" s="51"/>
      <c r="R129" s="51"/>
      <c r="S129" s="51"/>
      <c r="T129" s="51"/>
      <c r="U129" s="51"/>
      <c r="V129" s="51"/>
      <c r="W129" s="51"/>
      <c r="X129" s="51"/>
      <c r="Y129" s="51"/>
      <c r="Z129" s="51"/>
      <c r="AA129" s="51"/>
      <c r="AB129" s="51"/>
      <c r="AC129" s="51"/>
      <c r="AD129" s="51"/>
      <c r="AE129" s="51"/>
      <c r="AF129" s="51"/>
      <c r="AG129" s="51"/>
      <c r="AH129" s="56"/>
    </row>
    <row r="130" spans="1:34" s="50" customFormat="1">
      <c r="A130" s="49"/>
      <c r="C130" s="51"/>
      <c r="D130" s="51"/>
      <c r="E130" s="51"/>
      <c r="F130" s="51"/>
      <c r="G130" s="51"/>
      <c r="H130" s="51"/>
      <c r="I130" s="51"/>
      <c r="J130" s="51"/>
      <c r="K130" s="51"/>
      <c r="L130" s="51"/>
      <c r="M130" s="51"/>
      <c r="N130" s="51"/>
      <c r="O130" s="51"/>
      <c r="P130" s="51"/>
      <c r="Q130" s="51"/>
      <c r="R130" s="51"/>
      <c r="S130" s="51"/>
      <c r="T130" s="51"/>
      <c r="U130" s="51"/>
      <c r="V130" s="51"/>
      <c r="W130" s="51"/>
      <c r="X130" s="51"/>
      <c r="Y130" s="51"/>
      <c r="Z130" s="51"/>
      <c r="AA130" s="51"/>
      <c r="AB130" s="51"/>
      <c r="AC130" s="51"/>
      <c r="AD130" s="51"/>
      <c r="AE130" s="51"/>
      <c r="AF130" s="51"/>
      <c r="AG130" s="51"/>
      <c r="AH130" s="56"/>
    </row>
    <row r="131" spans="1:34" s="50" customFormat="1">
      <c r="A131" s="49"/>
      <c r="C131" s="51"/>
      <c r="D131" s="51"/>
      <c r="E131" s="51"/>
      <c r="F131" s="51"/>
      <c r="G131" s="51"/>
      <c r="H131" s="51"/>
      <c r="I131" s="51"/>
      <c r="J131" s="51"/>
      <c r="K131" s="51"/>
      <c r="L131" s="51"/>
      <c r="M131" s="51"/>
      <c r="N131" s="51"/>
      <c r="O131" s="51"/>
      <c r="P131" s="51"/>
      <c r="Q131" s="51"/>
      <c r="R131" s="51"/>
      <c r="S131" s="51"/>
      <c r="T131" s="51"/>
      <c r="U131" s="51"/>
      <c r="V131" s="51"/>
      <c r="W131" s="51"/>
      <c r="X131" s="51"/>
      <c r="Y131" s="51"/>
      <c r="Z131" s="51"/>
      <c r="AA131" s="51"/>
      <c r="AB131" s="51"/>
      <c r="AC131" s="51"/>
      <c r="AD131" s="51"/>
      <c r="AE131" s="51"/>
      <c r="AF131" s="51"/>
      <c r="AG131" s="51"/>
      <c r="AH131" s="56"/>
    </row>
    <row r="132" spans="1:34" s="50" customFormat="1">
      <c r="A132" s="49"/>
      <c r="C132" s="51"/>
      <c r="D132" s="51"/>
      <c r="E132" s="51"/>
      <c r="F132" s="51"/>
      <c r="G132" s="51"/>
      <c r="H132" s="51"/>
      <c r="I132" s="51"/>
      <c r="J132" s="51"/>
      <c r="K132" s="51"/>
      <c r="L132" s="51"/>
      <c r="M132" s="51"/>
      <c r="N132" s="51"/>
      <c r="O132" s="51"/>
      <c r="P132" s="51"/>
      <c r="Q132" s="51"/>
      <c r="R132" s="51"/>
      <c r="S132" s="51"/>
      <c r="T132" s="51"/>
      <c r="U132" s="51"/>
      <c r="V132" s="51"/>
      <c r="W132" s="51"/>
      <c r="X132" s="51"/>
      <c r="Y132" s="51"/>
      <c r="Z132" s="51"/>
      <c r="AA132" s="51"/>
      <c r="AB132" s="51"/>
      <c r="AC132" s="51"/>
      <c r="AD132" s="51"/>
      <c r="AE132" s="51"/>
      <c r="AF132" s="51"/>
      <c r="AG132" s="51"/>
      <c r="AH132" s="56"/>
    </row>
    <row r="133" spans="1:34" s="50" customFormat="1">
      <c r="A133" s="49"/>
      <c r="C133" s="51"/>
      <c r="D133" s="51"/>
      <c r="E133" s="51"/>
      <c r="F133" s="51"/>
      <c r="G133" s="51"/>
      <c r="H133" s="51"/>
      <c r="I133" s="51"/>
      <c r="J133" s="51"/>
      <c r="K133" s="51"/>
      <c r="L133" s="51"/>
      <c r="M133" s="51"/>
      <c r="N133" s="51"/>
      <c r="O133" s="51"/>
      <c r="P133" s="51"/>
      <c r="Q133" s="51"/>
      <c r="R133" s="51"/>
      <c r="S133" s="51"/>
      <c r="T133" s="51"/>
      <c r="U133" s="51"/>
      <c r="V133" s="51"/>
      <c r="W133" s="51"/>
      <c r="X133" s="51"/>
      <c r="Y133" s="51"/>
      <c r="Z133" s="51"/>
      <c r="AA133" s="51"/>
      <c r="AB133" s="51"/>
      <c r="AC133" s="51"/>
      <c r="AD133" s="51"/>
      <c r="AE133" s="51"/>
      <c r="AF133" s="51"/>
      <c r="AG133" s="51"/>
      <c r="AH133" s="56"/>
    </row>
    <row r="134" spans="1:34" s="50" customFormat="1">
      <c r="A134" s="49"/>
      <c r="C134" s="51"/>
      <c r="D134" s="51"/>
      <c r="E134" s="51"/>
      <c r="F134" s="51"/>
      <c r="G134" s="51"/>
      <c r="H134" s="51"/>
      <c r="I134" s="51"/>
      <c r="J134" s="51"/>
      <c r="K134" s="51"/>
      <c r="L134" s="51"/>
      <c r="M134" s="51"/>
      <c r="N134" s="51"/>
      <c r="O134" s="51"/>
      <c r="P134" s="51"/>
      <c r="Q134" s="51"/>
      <c r="R134" s="51"/>
      <c r="S134" s="51"/>
      <c r="T134" s="51"/>
      <c r="U134" s="51"/>
      <c r="V134" s="51"/>
      <c r="W134" s="51"/>
      <c r="X134" s="51"/>
      <c r="Y134" s="51"/>
      <c r="Z134" s="51"/>
      <c r="AA134" s="51"/>
      <c r="AB134" s="51"/>
      <c r="AC134" s="51"/>
      <c r="AD134" s="51"/>
      <c r="AE134" s="51"/>
      <c r="AF134" s="51"/>
      <c r="AG134" s="51"/>
      <c r="AH134" s="56"/>
    </row>
    <row r="135" spans="1:34" s="50" customFormat="1">
      <c r="A135" s="49"/>
      <c r="C135" s="51"/>
      <c r="D135" s="51"/>
      <c r="E135" s="51"/>
      <c r="F135" s="51"/>
      <c r="G135" s="51"/>
      <c r="H135" s="51"/>
      <c r="I135" s="51"/>
      <c r="J135" s="51"/>
      <c r="K135" s="51"/>
      <c r="L135" s="51"/>
      <c r="M135" s="51"/>
      <c r="N135" s="51"/>
      <c r="O135" s="51"/>
      <c r="P135" s="51"/>
      <c r="Q135" s="51"/>
      <c r="R135" s="51"/>
      <c r="S135" s="51"/>
      <c r="T135" s="51"/>
      <c r="U135" s="51"/>
      <c r="V135" s="51"/>
      <c r="W135" s="51"/>
      <c r="X135" s="51"/>
      <c r="Y135" s="51"/>
      <c r="Z135" s="51"/>
      <c r="AA135" s="51"/>
      <c r="AB135" s="51"/>
      <c r="AC135" s="51"/>
      <c r="AD135" s="51"/>
      <c r="AE135" s="51"/>
      <c r="AF135" s="51"/>
      <c r="AG135" s="51"/>
      <c r="AH135" s="56"/>
    </row>
    <row r="136" spans="1:34" s="50" customFormat="1">
      <c r="A136" s="49"/>
      <c r="C136" s="51"/>
      <c r="D136" s="51"/>
      <c r="E136" s="51"/>
      <c r="F136" s="51"/>
      <c r="G136" s="51"/>
      <c r="H136" s="51"/>
      <c r="I136" s="51"/>
      <c r="J136" s="51"/>
      <c r="K136" s="51"/>
      <c r="L136" s="51"/>
      <c r="M136" s="51"/>
      <c r="N136" s="51"/>
      <c r="O136" s="51"/>
      <c r="P136" s="51"/>
      <c r="Q136" s="51"/>
      <c r="R136" s="51"/>
      <c r="S136" s="51"/>
      <c r="T136" s="51"/>
      <c r="U136" s="51"/>
      <c r="V136" s="51"/>
      <c r="W136" s="51"/>
      <c r="X136" s="51"/>
      <c r="Y136" s="51"/>
      <c r="Z136" s="51"/>
      <c r="AA136" s="51"/>
      <c r="AB136" s="51"/>
      <c r="AC136" s="51"/>
      <c r="AD136" s="51"/>
      <c r="AE136" s="51"/>
      <c r="AF136" s="51"/>
      <c r="AG136" s="51"/>
      <c r="AH136" s="56"/>
    </row>
    <row r="137" spans="1:34" s="50" customFormat="1">
      <c r="A137" s="49"/>
      <c r="C137" s="51"/>
      <c r="D137" s="51"/>
      <c r="E137" s="51"/>
      <c r="F137" s="51"/>
      <c r="G137" s="51"/>
      <c r="H137" s="51"/>
      <c r="I137" s="51"/>
      <c r="J137" s="51"/>
      <c r="K137" s="51"/>
      <c r="L137" s="51"/>
      <c r="M137" s="51"/>
      <c r="N137" s="51"/>
      <c r="O137" s="51"/>
      <c r="P137" s="51"/>
      <c r="Q137" s="51"/>
      <c r="R137" s="51"/>
      <c r="S137" s="51"/>
      <c r="T137" s="51"/>
      <c r="U137" s="51"/>
      <c r="V137" s="51"/>
      <c r="W137" s="51"/>
      <c r="X137" s="51"/>
      <c r="Y137" s="51"/>
      <c r="Z137" s="51"/>
      <c r="AA137" s="51"/>
      <c r="AB137" s="51"/>
      <c r="AC137" s="51"/>
      <c r="AD137" s="51"/>
      <c r="AE137" s="51"/>
      <c r="AF137" s="51"/>
      <c r="AG137" s="51"/>
      <c r="AH137" s="56"/>
    </row>
    <row r="138" spans="1:34" s="50" customFormat="1">
      <c r="A138" s="49"/>
      <c r="C138" s="51"/>
      <c r="D138" s="51"/>
      <c r="E138" s="51"/>
      <c r="F138" s="51"/>
      <c r="G138" s="51"/>
      <c r="H138" s="51"/>
      <c r="I138" s="51"/>
      <c r="J138" s="51"/>
      <c r="K138" s="51"/>
      <c r="L138" s="51"/>
      <c r="M138" s="51"/>
      <c r="N138" s="51"/>
      <c r="O138" s="51"/>
      <c r="P138" s="51"/>
      <c r="Q138" s="51"/>
      <c r="R138" s="51"/>
      <c r="S138" s="51"/>
      <c r="T138" s="51"/>
      <c r="U138" s="51"/>
      <c r="V138" s="51"/>
      <c r="W138" s="51"/>
      <c r="X138" s="51"/>
      <c r="Y138" s="51"/>
      <c r="Z138" s="51"/>
      <c r="AA138" s="51"/>
      <c r="AB138" s="51"/>
      <c r="AC138" s="51"/>
      <c r="AD138" s="51"/>
      <c r="AE138" s="51"/>
      <c r="AF138" s="51"/>
      <c r="AG138" s="51"/>
      <c r="AH138" s="56"/>
    </row>
    <row r="139" spans="1:34" s="50" customFormat="1">
      <c r="A139" s="49"/>
      <c r="C139" s="51"/>
      <c r="D139" s="51"/>
      <c r="E139" s="51"/>
      <c r="F139" s="51"/>
      <c r="G139" s="51"/>
      <c r="H139" s="51"/>
      <c r="I139" s="51"/>
      <c r="J139" s="51"/>
      <c r="K139" s="51"/>
      <c r="L139" s="51"/>
      <c r="M139" s="51"/>
      <c r="N139" s="51"/>
      <c r="O139" s="51"/>
      <c r="P139" s="51"/>
      <c r="Q139" s="51"/>
      <c r="R139" s="51"/>
      <c r="S139" s="51"/>
      <c r="T139" s="51"/>
      <c r="U139" s="51"/>
      <c r="V139" s="51"/>
      <c r="W139" s="51"/>
      <c r="X139" s="51"/>
      <c r="Y139" s="51"/>
      <c r="Z139" s="51"/>
      <c r="AA139" s="51"/>
      <c r="AB139" s="51"/>
      <c r="AC139" s="51"/>
      <c r="AD139" s="51"/>
      <c r="AE139" s="51"/>
      <c r="AF139" s="51"/>
      <c r="AG139" s="51"/>
      <c r="AH139" s="56"/>
    </row>
    <row r="140" spans="1:34" s="50" customFormat="1">
      <c r="A140" s="49"/>
      <c r="C140" s="51"/>
      <c r="D140" s="51"/>
      <c r="E140" s="51"/>
      <c r="F140" s="51"/>
      <c r="G140" s="51"/>
      <c r="H140" s="51"/>
      <c r="I140" s="51"/>
      <c r="J140" s="51"/>
      <c r="K140" s="51"/>
      <c r="L140" s="51"/>
      <c r="M140" s="51"/>
      <c r="N140" s="51"/>
      <c r="O140" s="51"/>
      <c r="P140" s="51"/>
      <c r="Q140" s="51"/>
      <c r="R140" s="51"/>
      <c r="S140" s="51"/>
      <c r="T140" s="51"/>
      <c r="U140" s="51"/>
      <c r="V140" s="51"/>
      <c r="W140" s="51"/>
      <c r="X140" s="51"/>
      <c r="Y140" s="51"/>
      <c r="Z140" s="51"/>
      <c r="AA140" s="51"/>
      <c r="AB140" s="51"/>
      <c r="AC140" s="51"/>
      <c r="AD140" s="51"/>
      <c r="AE140" s="51"/>
      <c r="AF140" s="51"/>
      <c r="AG140" s="51"/>
      <c r="AH140" s="56"/>
    </row>
    <row r="141" spans="1:34" s="50" customFormat="1">
      <c r="A141" s="49"/>
      <c r="C141" s="51"/>
      <c r="D141" s="51"/>
      <c r="E141" s="51"/>
      <c r="F141" s="51"/>
      <c r="G141" s="51"/>
      <c r="H141" s="51"/>
      <c r="I141" s="51"/>
      <c r="J141" s="51"/>
      <c r="K141" s="51"/>
      <c r="L141" s="51"/>
      <c r="M141" s="51"/>
      <c r="N141" s="51"/>
      <c r="O141" s="51"/>
      <c r="P141" s="51"/>
      <c r="Q141" s="51"/>
      <c r="R141" s="51"/>
      <c r="S141" s="51"/>
      <c r="T141" s="51"/>
      <c r="U141" s="51"/>
      <c r="V141" s="51"/>
      <c r="W141" s="51"/>
      <c r="X141" s="51"/>
      <c r="Y141" s="51"/>
      <c r="Z141" s="51"/>
      <c r="AA141" s="51"/>
      <c r="AB141" s="51"/>
      <c r="AC141" s="51"/>
      <c r="AD141" s="51"/>
      <c r="AE141" s="51"/>
      <c r="AF141" s="51"/>
      <c r="AG141" s="51"/>
      <c r="AH141" s="56"/>
    </row>
    <row r="142" spans="1:34" s="50" customFormat="1">
      <c r="A142" s="49"/>
      <c r="C142" s="51"/>
      <c r="D142" s="51"/>
      <c r="E142" s="51"/>
      <c r="F142" s="51"/>
      <c r="G142" s="51"/>
      <c r="H142" s="51"/>
      <c r="I142" s="51"/>
      <c r="J142" s="51"/>
      <c r="K142" s="51"/>
      <c r="L142" s="51"/>
      <c r="M142" s="51"/>
      <c r="N142" s="51"/>
      <c r="O142" s="51"/>
      <c r="P142" s="51"/>
      <c r="Q142" s="51"/>
      <c r="R142" s="51"/>
      <c r="S142" s="51"/>
      <c r="T142" s="51"/>
      <c r="U142" s="51"/>
      <c r="V142" s="51"/>
      <c r="W142" s="51"/>
      <c r="X142" s="51"/>
      <c r="Y142" s="51"/>
      <c r="Z142" s="51"/>
      <c r="AA142" s="51"/>
      <c r="AB142" s="51"/>
      <c r="AC142" s="51"/>
      <c r="AD142" s="51"/>
      <c r="AE142" s="51"/>
      <c r="AF142" s="51"/>
      <c r="AG142" s="51"/>
      <c r="AH142" s="56"/>
    </row>
    <row r="143" spans="1:34" s="50" customFormat="1">
      <c r="A143" s="49"/>
      <c r="C143" s="51"/>
      <c r="D143" s="51"/>
      <c r="E143" s="51"/>
      <c r="F143" s="51"/>
      <c r="G143" s="51"/>
      <c r="H143" s="51"/>
      <c r="I143" s="51"/>
      <c r="J143" s="51"/>
      <c r="K143" s="51"/>
      <c r="L143" s="51"/>
      <c r="M143" s="51"/>
      <c r="N143" s="51"/>
      <c r="O143" s="51"/>
      <c r="P143" s="51"/>
      <c r="Q143" s="51"/>
      <c r="R143" s="51"/>
      <c r="S143" s="51"/>
      <c r="T143" s="51"/>
      <c r="U143" s="51"/>
      <c r="V143" s="51"/>
      <c r="W143" s="51"/>
      <c r="X143" s="51"/>
      <c r="Y143" s="51"/>
      <c r="Z143" s="51"/>
      <c r="AA143" s="51"/>
      <c r="AB143" s="51"/>
      <c r="AC143" s="51"/>
      <c r="AD143" s="51"/>
      <c r="AE143" s="51"/>
      <c r="AF143" s="51"/>
      <c r="AG143" s="51"/>
      <c r="AH143" s="56"/>
    </row>
    <row r="144" spans="1:34" s="50" customFormat="1">
      <c r="A144" s="49"/>
      <c r="C144" s="51"/>
      <c r="D144" s="51"/>
      <c r="E144" s="51"/>
      <c r="F144" s="51"/>
      <c r="G144" s="51"/>
      <c r="H144" s="51"/>
      <c r="I144" s="51"/>
      <c r="J144" s="51"/>
      <c r="K144" s="51"/>
      <c r="L144" s="51"/>
      <c r="M144" s="51"/>
      <c r="N144" s="51"/>
      <c r="O144" s="51"/>
      <c r="P144" s="51"/>
      <c r="Q144" s="51"/>
      <c r="R144" s="51"/>
      <c r="S144" s="51"/>
      <c r="T144" s="51"/>
      <c r="U144" s="51"/>
      <c r="V144" s="51"/>
      <c r="W144" s="51"/>
      <c r="X144" s="51"/>
      <c r="Y144" s="51"/>
      <c r="Z144" s="51"/>
      <c r="AA144" s="51"/>
      <c r="AB144" s="51"/>
      <c r="AC144" s="51"/>
      <c r="AD144" s="51"/>
      <c r="AE144" s="51"/>
      <c r="AF144" s="51"/>
      <c r="AG144" s="51"/>
      <c r="AH144" s="56"/>
    </row>
    <row r="145" spans="1:34" s="50" customFormat="1">
      <c r="A145" s="49"/>
      <c r="C145" s="51"/>
      <c r="D145" s="51"/>
      <c r="E145" s="51"/>
      <c r="F145" s="51"/>
      <c r="G145" s="51"/>
      <c r="H145" s="51"/>
      <c r="I145" s="51"/>
      <c r="J145" s="51"/>
      <c r="K145" s="51"/>
      <c r="L145" s="51"/>
      <c r="M145" s="51"/>
      <c r="N145" s="51"/>
      <c r="O145" s="51"/>
      <c r="P145" s="51"/>
      <c r="Q145" s="51"/>
      <c r="R145" s="51"/>
      <c r="S145" s="51"/>
      <c r="T145" s="51"/>
      <c r="U145" s="51"/>
      <c r="V145" s="51"/>
      <c r="W145" s="51"/>
      <c r="X145" s="51"/>
      <c r="Y145" s="51"/>
      <c r="Z145" s="51"/>
      <c r="AA145" s="51"/>
      <c r="AB145" s="51"/>
      <c r="AC145" s="51"/>
      <c r="AD145" s="51"/>
      <c r="AE145" s="51"/>
      <c r="AF145" s="51"/>
      <c r="AG145" s="51"/>
      <c r="AH145" s="56"/>
    </row>
    <row r="146" spans="1:34" s="50" customFormat="1">
      <c r="A146" s="49"/>
      <c r="C146" s="51"/>
      <c r="D146" s="51"/>
      <c r="E146" s="51"/>
      <c r="F146" s="51"/>
      <c r="G146" s="51"/>
      <c r="H146" s="51"/>
      <c r="I146" s="51"/>
      <c r="J146" s="51"/>
      <c r="K146" s="51"/>
      <c r="L146" s="51"/>
      <c r="M146" s="51"/>
      <c r="N146" s="51"/>
      <c r="O146" s="51"/>
      <c r="P146" s="51"/>
      <c r="Q146" s="51"/>
      <c r="R146" s="51"/>
      <c r="S146" s="51"/>
      <c r="T146" s="51"/>
      <c r="U146" s="51"/>
      <c r="V146" s="51"/>
      <c r="W146" s="51"/>
      <c r="X146" s="51"/>
      <c r="Y146" s="51"/>
      <c r="Z146" s="51"/>
      <c r="AA146" s="51"/>
      <c r="AB146" s="51"/>
      <c r="AC146" s="51"/>
      <c r="AD146" s="51"/>
      <c r="AE146" s="51"/>
      <c r="AF146" s="51"/>
      <c r="AG146" s="51"/>
      <c r="AH146" s="56"/>
    </row>
    <row r="147" spans="1:34" s="50" customFormat="1">
      <c r="A147" s="49"/>
      <c r="C147" s="51"/>
      <c r="D147" s="51"/>
      <c r="E147" s="51"/>
      <c r="F147" s="51"/>
      <c r="G147" s="51"/>
      <c r="H147" s="51"/>
      <c r="I147" s="51"/>
      <c r="J147" s="51"/>
      <c r="K147" s="51"/>
      <c r="L147" s="51"/>
      <c r="M147" s="51"/>
      <c r="N147" s="51"/>
      <c r="O147" s="51"/>
      <c r="P147" s="51"/>
      <c r="Q147" s="51"/>
      <c r="R147" s="51"/>
      <c r="S147" s="51"/>
      <c r="T147" s="51"/>
      <c r="U147" s="51"/>
      <c r="V147" s="51"/>
      <c r="W147" s="51"/>
      <c r="X147" s="51"/>
      <c r="Y147" s="51"/>
      <c r="Z147" s="51"/>
      <c r="AA147" s="51"/>
      <c r="AB147" s="51"/>
      <c r="AC147" s="51"/>
      <c r="AD147" s="51"/>
      <c r="AE147" s="51"/>
      <c r="AF147" s="51"/>
      <c r="AG147" s="51"/>
      <c r="AH147" s="56"/>
    </row>
    <row r="148" spans="1:34" s="50" customFormat="1">
      <c r="A148" s="49"/>
      <c r="C148" s="51"/>
      <c r="D148" s="51"/>
      <c r="E148" s="51"/>
      <c r="F148" s="51"/>
      <c r="G148" s="51"/>
      <c r="H148" s="51"/>
      <c r="I148" s="51"/>
      <c r="J148" s="51"/>
      <c r="K148" s="51"/>
      <c r="L148" s="51"/>
      <c r="M148" s="51"/>
      <c r="N148" s="51"/>
      <c r="O148" s="51"/>
      <c r="P148" s="51"/>
      <c r="Q148" s="51"/>
      <c r="R148" s="51"/>
      <c r="S148" s="51"/>
      <c r="T148" s="51"/>
      <c r="U148" s="51"/>
      <c r="V148" s="51"/>
      <c r="W148" s="51"/>
      <c r="X148" s="51"/>
      <c r="Y148" s="51"/>
      <c r="Z148" s="51"/>
      <c r="AA148" s="51"/>
      <c r="AB148" s="51"/>
      <c r="AC148" s="51"/>
      <c r="AD148" s="51"/>
      <c r="AE148" s="51"/>
      <c r="AF148" s="51"/>
      <c r="AG148" s="51"/>
      <c r="AH148" s="56"/>
    </row>
    <row r="149" spans="1:34" s="50" customFormat="1">
      <c r="A149" s="49"/>
      <c r="C149" s="51"/>
      <c r="D149" s="51"/>
      <c r="E149" s="51"/>
      <c r="F149" s="51"/>
      <c r="G149" s="51"/>
      <c r="H149" s="51"/>
      <c r="I149" s="51"/>
      <c r="J149" s="51"/>
      <c r="K149" s="51"/>
      <c r="L149" s="51"/>
      <c r="M149" s="51"/>
      <c r="N149" s="51"/>
      <c r="O149" s="51"/>
      <c r="P149" s="51"/>
      <c r="Q149" s="51"/>
      <c r="R149" s="51"/>
      <c r="S149" s="51"/>
      <c r="T149" s="51"/>
      <c r="U149" s="51"/>
      <c r="V149" s="51"/>
      <c r="W149" s="51"/>
      <c r="X149" s="51"/>
      <c r="Y149" s="51"/>
      <c r="Z149" s="51"/>
      <c r="AA149" s="51"/>
      <c r="AB149" s="51"/>
      <c r="AC149" s="51"/>
      <c r="AD149" s="51"/>
      <c r="AE149" s="51"/>
      <c r="AF149" s="51"/>
      <c r="AG149" s="51"/>
      <c r="AH149" s="56"/>
    </row>
    <row r="150" spans="1:34" s="50" customFormat="1">
      <c r="A150" s="49"/>
      <c r="C150" s="51"/>
      <c r="D150" s="51"/>
      <c r="E150" s="51"/>
      <c r="F150" s="51"/>
      <c r="G150" s="51"/>
      <c r="H150" s="51"/>
      <c r="I150" s="51"/>
      <c r="J150" s="51"/>
      <c r="K150" s="51"/>
      <c r="L150" s="51"/>
      <c r="M150" s="51"/>
      <c r="N150" s="51"/>
      <c r="O150" s="51"/>
      <c r="P150" s="51"/>
      <c r="Q150" s="51"/>
      <c r="R150" s="51"/>
      <c r="S150" s="51"/>
      <c r="T150" s="51"/>
      <c r="U150" s="51"/>
      <c r="V150" s="51"/>
      <c r="W150" s="51"/>
      <c r="X150" s="51"/>
      <c r="Y150" s="51"/>
      <c r="Z150" s="51"/>
      <c r="AA150" s="51"/>
      <c r="AB150" s="51"/>
      <c r="AC150" s="51"/>
      <c r="AD150" s="51"/>
      <c r="AE150" s="51"/>
      <c r="AF150" s="51"/>
      <c r="AG150" s="51"/>
      <c r="AH150" s="56"/>
    </row>
    <row r="151" spans="1:34" s="50" customFormat="1">
      <c r="A151" s="49"/>
      <c r="C151" s="51"/>
      <c r="D151" s="51"/>
      <c r="E151" s="51"/>
      <c r="F151" s="51"/>
      <c r="G151" s="51"/>
      <c r="H151" s="51"/>
      <c r="I151" s="51"/>
      <c r="J151" s="51"/>
      <c r="K151" s="51"/>
      <c r="L151" s="51"/>
      <c r="M151" s="51"/>
      <c r="N151" s="51"/>
      <c r="O151" s="51"/>
      <c r="P151" s="51"/>
      <c r="Q151" s="51"/>
      <c r="R151" s="51"/>
      <c r="S151" s="51"/>
      <c r="T151" s="51"/>
      <c r="U151" s="51"/>
      <c r="V151" s="51"/>
      <c r="W151" s="51"/>
      <c r="X151" s="51"/>
      <c r="Y151" s="51"/>
      <c r="Z151" s="51"/>
      <c r="AA151" s="51"/>
      <c r="AB151" s="51"/>
      <c r="AC151" s="51"/>
      <c r="AD151" s="51"/>
      <c r="AE151" s="51"/>
      <c r="AF151" s="51"/>
      <c r="AG151" s="51"/>
      <c r="AH151" s="56"/>
    </row>
    <row r="152" spans="1:34" s="50" customFormat="1">
      <c r="A152" s="49"/>
      <c r="C152" s="51"/>
      <c r="D152" s="51"/>
      <c r="E152" s="51"/>
      <c r="F152" s="51"/>
      <c r="G152" s="51"/>
      <c r="H152" s="51"/>
      <c r="I152" s="51"/>
      <c r="J152" s="51"/>
      <c r="K152" s="51"/>
      <c r="L152" s="51"/>
      <c r="M152" s="51"/>
      <c r="N152" s="51"/>
      <c r="O152" s="51"/>
      <c r="P152" s="51"/>
      <c r="Q152" s="51"/>
      <c r="R152" s="51"/>
      <c r="S152" s="51"/>
      <c r="T152" s="51"/>
      <c r="U152" s="51"/>
      <c r="V152" s="51"/>
      <c r="W152" s="51"/>
      <c r="X152" s="51"/>
      <c r="Y152" s="51"/>
      <c r="Z152" s="51"/>
      <c r="AA152" s="51"/>
      <c r="AB152" s="51"/>
      <c r="AC152" s="51"/>
      <c r="AD152" s="51"/>
      <c r="AE152" s="51"/>
      <c r="AF152" s="51"/>
      <c r="AG152" s="51"/>
      <c r="AH152" s="56"/>
    </row>
    <row r="153" spans="1:34" s="50" customFormat="1">
      <c r="A153" s="49"/>
      <c r="C153" s="51"/>
      <c r="D153" s="51"/>
      <c r="E153" s="51"/>
      <c r="F153" s="51"/>
      <c r="G153" s="51"/>
      <c r="H153" s="51"/>
      <c r="I153" s="51"/>
      <c r="J153" s="51"/>
      <c r="K153" s="51"/>
      <c r="L153" s="51"/>
      <c r="M153" s="51"/>
      <c r="N153" s="51"/>
      <c r="O153" s="51"/>
      <c r="P153" s="51"/>
      <c r="Q153" s="51"/>
      <c r="R153" s="51"/>
      <c r="S153" s="51"/>
      <c r="T153" s="51"/>
      <c r="U153" s="51"/>
      <c r="V153" s="51"/>
      <c r="W153" s="51"/>
      <c r="X153" s="51"/>
      <c r="Y153" s="51"/>
      <c r="Z153" s="51"/>
      <c r="AA153" s="51"/>
      <c r="AB153" s="51"/>
      <c r="AC153" s="51"/>
      <c r="AD153" s="51"/>
      <c r="AE153" s="51"/>
      <c r="AF153" s="51"/>
      <c r="AG153" s="51"/>
      <c r="AH153" s="56"/>
    </row>
    <row r="154" spans="1:34" s="50" customFormat="1">
      <c r="A154" s="49"/>
      <c r="C154" s="51"/>
      <c r="D154" s="51"/>
      <c r="E154" s="51"/>
      <c r="F154" s="51"/>
      <c r="G154" s="51"/>
      <c r="H154" s="51"/>
      <c r="I154" s="51"/>
      <c r="J154" s="51"/>
      <c r="K154" s="51"/>
      <c r="L154" s="51"/>
      <c r="M154" s="51"/>
      <c r="N154" s="51"/>
      <c r="O154" s="51"/>
      <c r="P154" s="51"/>
      <c r="Q154" s="51"/>
      <c r="R154" s="51"/>
      <c r="S154" s="51"/>
      <c r="T154" s="51"/>
      <c r="U154" s="51"/>
      <c r="V154" s="51"/>
      <c r="W154" s="51"/>
      <c r="X154" s="51"/>
      <c r="Y154" s="51"/>
      <c r="Z154" s="51"/>
      <c r="AA154" s="51"/>
      <c r="AB154" s="51"/>
      <c r="AC154" s="51"/>
      <c r="AD154" s="51"/>
      <c r="AE154" s="51"/>
      <c r="AF154" s="51"/>
      <c r="AG154" s="51"/>
      <c r="AH154" s="56"/>
    </row>
    <row r="155" spans="1:34" s="50" customFormat="1">
      <c r="A155" s="49"/>
      <c r="C155" s="51"/>
      <c r="D155" s="51"/>
      <c r="E155" s="51"/>
      <c r="F155" s="51"/>
      <c r="G155" s="51"/>
      <c r="H155" s="51"/>
      <c r="I155" s="51"/>
      <c r="J155" s="51"/>
      <c r="K155" s="51"/>
      <c r="L155" s="51"/>
      <c r="M155" s="51"/>
      <c r="N155" s="51"/>
      <c r="O155" s="51"/>
      <c r="P155" s="51"/>
      <c r="Q155" s="51"/>
      <c r="R155" s="51"/>
      <c r="S155" s="51"/>
      <c r="T155" s="51"/>
      <c r="U155" s="51"/>
      <c r="V155" s="51"/>
      <c r="W155" s="51"/>
      <c r="X155" s="51"/>
      <c r="Y155" s="51"/>
      <c r="Z155" s="51"/>
      <c r="AA155" s="51"/>
      <c r="AB155" s="51"/>
      <c r="AC155" s="51"/>
      <c r="AD155" s="51"/>
      <c r="AE155" s="51"/>
      <c r="AF155" s="51"/>
      <c r="AG155" s="51"/>
      <c r="AH155" s="56"/>
    </row>
    <row r="156" spans="1:34" s="50" customFormat="1">
      <c r="A156" s="49"/>
      <c r="C156" s="51"/>
      <c r="D156" s="51"/>
      <c r="E156" s="51"/>
      <c r="F156" s="51"/>
      <c r="G156" s="51"/>
      <c r="H156" s="51"/>
      <c r="I156" s="51"/>
      <c r="J156" s="51"/>
      <c r="K156" s="51"/>
      <c r="L156" s="51"/>
      <c r="M156" s="51"/>
      <c r="N156" s="51"/>
      <c r="O156" s="51"/>
      <c r="P156" s="51"/>
      <c r="Q156" s="51"/>
      <c r="R156" s="51"/>
      <c r="S156" s="51"/>
      <c r="T156" s="51"/>
      <c r="U156" s="51"/>
      <c r="V156" s="51"/>
      <c r="W156" s="51"/>
      <c r="X156" s="51"/>
      <c r="Y156" s="51"/>
      <c r="Z156" s="51"/>
      <c r="AA156" s="51"/>
      <c r="AB156" s="51"/>
      <c r="AC156" s="51"/>
      <c r="AD156" s="51"/>
      <c r="AE156" s="51"/>
      <c r="AF156" s="51"/>
      <c r="AG156" s="51"/>
      <c r="AH156" s="56"/>
    </row>
    <row r="157" spans="1:34" s="50" customFormat="1">
      <c r="A157" s="49"/>
      <c r="C157" s="51"/>
      <c r="D157" s="51"/>
      <c r="E157" s="51"/>
      <c r="F157" s="51"/>
      <c r="G157" s="51"/>
      <c r="H157" s="51"/>
      <c r="I157" s="51"/>
      <c r="J157" s="51"/>
      <c r="K157" s="51"/>
      <c r="L157" s="51"/>
      <c r="M157" s="51"/>
      <c r="N157" s="51"/>
      <c r="O157" s="51"/>
      <c r="P157" s="51"/>
      <c r="Q157" s="51"/>
      <c r="R157" s="51"/>
      <c r="S157" s="51"/>
      <c r="T157" s="51"/>
      <c r="U157" s="51"/>
      <c r="V157" s="51"/>
      <c r="W157" s="51"/>
      <c r="X157" s="51"/>
      <c r="Y157" s="51"/>
      <c r="Z157" s="51"/>
      <c r="AA157" s="51"/>
      <c r="AB157" s="51"/>
      <c r="AC157" s="51"/>
      <c r="AD157" s="51"/>
      <c r="AE157" s="51"/>
      <c r="AF157" s="51"/>
      <c r="AG157" s="51"/>
      <c r="AH157" s="56"/>
    </row>
    <row r="158" spans="1:34" s="50" customFormat="1">
      <c r="A158" s="49"/>
      <c r="C158" s="51"/>
      <c r="D158" s="51"/>
      <c r="E158" s="51"/>
      <c r="F158" s="51"/>
      <c r="G158" s="51"/>
      <c r="H158" s="51"/>
      <c r="I158" s="51"/>
      <c r="J158" s="51"/>
      <c r="K158" s="51"/>
      <c r="L158" s="51"/>
      <c r="M158" s="51"/>
      <c r="N158" s="51"/>
      <c r="O158" s="51"/>
      <c r="P158" s="51"/>
      <c r="Q158" s="51"/>
      <c r="R158" s="51"/>
      <c r="S158" s="51"/>
      <c r="T158" s="51"/>
      <c r="U158" s="51"/>
      <c r="V158" s="51"/>
      <c r="W158" s="51"/>
      <c r="X158" s="51"/>
      <c r="Y158" s="51"/>
      <c r="Z158" s="51"/>
      <c r="AA158" s="51"/>
      <c r="AB158" s="51"/>
      <c r="AC158" s="51"/>
      <c r="AD158" s="51"/>
      <c r="AE158" s="51"/>
      <c r="AF158" s="51"/>
      <c r="AG158" s="51"/>
      <c r="AH158" s="56"/>
    </row>
    <row r="159" spans="1:34" s="50" customFormat="1">
      <c r="A159" s="49"/>
      <c r="C159" s="51"/>
      <c r="D159" s="51"/>
      <c r="E159" s="51"/>
      <c r="F159" s="51"/>
      <c r="G159" s="51"/>
      <c r="H159" s="51"/>
      <c r="I159" s="51"/>
      <c r="J159" s="51"/>
      <c r="K159" s="51"/>
      <c r="L159" s="51"/>
      <c r="M159" s="51"/>
      <c r="N159" s="51"/>
      <c r="O159" s="51"/>
      <c r="P159" s="51"/>
      <c r="Q159" s="51"/>
      <c r="R159" s="51"/>
      <c r="S159" s="51"/>
      <c r="T159" s="51"/>
      <c r="U159" s="51"/>
      <c r="V159" s="51"/>
      <c r="W159" s="51"/>
      <c r="X159" s="51"/>
      <c r="Y159" s="51"/>
      <c r="Z159" s="51"/>
      <c r="AA159" s="51"/>
      <c r="AB159" s="51"/>
      <c r="AC159" s="51"/>
      <c r="AD159" s="51"/>
      <c r="AE159" s="51"/>
      <c r="AF159" s="51"/>
      <c r="AG159" s="51"/>
      <c r="AH159" s="56"/>
    </row>
    <row r="160" spans="1:34" s="50" customFormat="1">
      <c r="A160" s="49"/>
      <c r="C160" s="51"/>
      <c r="D160" s="51"/>
      <c r="E160" s="51"/>
      <c r="F160" s="51"/>
      <c r="G160" s="51"/>
      <c r="H160" s="51"/>
      <c r="I160" s="51"/>
      <c r="J160" s="51"/>
      <c r="K160" s="51"/>
      <c r="L160" s="51"/>
      <c r="M160" s="51"/>
      <c r="N160" s="51"/>
      <c r="O160" s="51"/>
      <c r="P160" s="51"/>
      <c r="Q160" s="51"/>
      <c r="R160" s="51"/>
      <c r="S160" s="51"/>
      <c r="T160" s="51"/>
      <c r="U160" s="51"/>
      <c r="V160" s="51"/>
      <c r="W160" s="51"/>
      <c r="X160" s="51"/>
      <c r="Y160" s="51"/>
      <c r="Z160" s="51"/>
      <c r="AA160" s="51"/>
      <c r="AB160" s="51"/>
      <c r="AC160" s="51"/>
      <c r="AD160" s="51"/>
      <c r="AE160" s="51"/>
      <c r="AF160" s="51"/>
      <c r="AG160" s="51"/>
      <c r="AH160" s="56"/>
    </row>
    <row r="161" spans="1:34" s="50" customFormat="1">
      <c r="A161" s="49"/>
      <c r="C161" s="51"/>
      <c r="D161" s="51"/>
      <c r="E161" s="51"/>
      <c r="F161" s="51"/>
      <c r="G161" s="51"/>
      <c r="H161" s="51"/>
      <c r="I161" s="51"/>
      <c r="J161" s="51"/>
      <c r="K161" s="51"/>
      <c r="L161" s="51"/>
      <c r="M161" s="51"/>
      <c r="N161" s="51"/>
      <c r="O161" s="51"/>
      <c r="P161" s="51"/>
      <c r="Q161" s="51"/>
      <c r="R161" s="51"/>
      <c r="S161" s="51"/>
      <c r="T161" s="51"/>
      <c r="U161" s="51"/>
      <c r="V161" s="51"/>
      <c r="W161" s="51"/>
      <c r="X161" s="51"/>
      <c r="Y161" s="51"/>
      <c r="Z161" s="51"/>
      <c r="AA161" s="51"/>
      <c r="AB161" s="51"/>
      <c r="AC161" s="51"/>
      <c r="AD161" s="51"/>
      <c r="AE161" s="51"/>
      <c r="AF161" s="51"/>
      <c r="AG161" s="51"/>
      <c r="AH161" s="56"/>
    </row>
    <row r="162" spans="1:34" s="50" customFormat="1">
      <c r="A162" s="49"/>
      <c r="C162" s="51"/>
      <c r="D162" s="51"/>
      <c r="E162" s="51"/>
      <c r="F162" s="51"/>
      <c r="G162" s="51"/>
      <c r="H162" s="51"/>
      <c r="I162" s="51"/>
      <c r="J162" s="51"/>
      <c r="K162" s="51"/>
      <c r="L162" s="51"/>
      <c r="M162" s="51"/>
      <c r="N162" s="51"/>
      <c r="O162" s="51"/>
      <c r="P162" s="51"/>
      <c r="Q162" s="51"/>
      <c r="R162" s="51"/>
      <c r="S162" s="51"/>
      <c r="T162" s="51"/>
      <c r="U162" s="51"/>
      <c r="V162" s="51"/>
      <c r="W162" s="51"/>
      <c r="X162" s="51"/>
      <c r="Y162" s="51"/>
      <c r="Z162" s="51"/>
      <c r="AA162" s="51"/>
      <c r="AB162" s="51"/>
      <c r="AC162" s="51"/>
      <c r="AD162" s="51"/>
      <c r="AE162" s="51"/>
      <c r="AF162" s="51"/>
      <c r="AG162" s="51"/>
      <c r="AH162" s="56"/>
    </row>
    <row r="163" spans="1:34" s="50" customFormat="1">
      <c r="A163" s="49"/>
      <c r="C163" s="51"/>
      <c r="D163" s="51"/>
      <c r="E163" s="51"/>
      <c r="F163" s="51"/>
      <c r="G163" s="51"/>
      <c r="H163" s="51"/>
      <c r="I163" s="51"/>
      <c r="J163" s="51"/>
      <c r="K163" s="51"/>
      <c r="L163" s="51"/>
      <c r="M163" s="51"/>
      <c r="N163" s="51"/>
      <c r="O163" s="51"/>
      <c r="P163" s="51"/>
      <c r="Q163" s="51"/>
      <c r="R163" s="51"/>
      <c r="S163" s="51"/>
      <c r="T163" s="51"/>
      <c r="U163" s="51"/>
      <c r="V163" s="51"/>
      <c r="W163" s="51"/>
      <c r="X163" s="51"/>
      <c r="Y163" s="51"/>
      <c r="Z163" s="51"/>
      <c r="AA163" s="51"/>
      <c r="AB163" s="51"/>
      <c r="AC163" s="51"/>
      <c r="AD163" s="51"/>
      <c r="AE163" s="51"/>
      <c r="AF163" s="51"/>
      <c r="AG163" s="51"/>
      <c r="AH163" s="56"/>
    </row>
    <row r="164" spans="1:34" s="50" customFormat="1">
      <c r="A164" s="49"/>
      <c r="C164" s="51"/>
      <c r="D164" s="51"/>
      <c r="E164" s="51"/>
      <c r="F164" s="51"/>
      <c r="G164" s="51"/>
      <c r="H164" s="51"/>
      <c r="I164" s="51"/>
      <c r="J164" s="51"/>
      <c r="K164" s="51"/>
      <c r="L164" s="51"/>
      <c r="M164" s="51"/>
      <c r="N164" s="51"/>
      <c r="O164" s="51"/>
      <c r="P164" s="51"/>
      <c r="Q164" s="51"/>
      <c r="R164" s="51"/>
      <c r="S164" s="51"/>
      <c r="T164" s="51"/>
      <c r="U164" s="51"/>
      <c r="V164" s="51"/>
      <c r="W164" s="51"/>
      <c r="X164" s="51"/>
      <c r="Y164" s="51"/>
      <c r="Z164" s="51"/>
      <c r="AA164" s="51"/>
      <c r="AB164" s="51"/>
      <c r="AC164" s="51"/>
      <c r="AD164" s="51"/>
      <c r="AE164" s="51"/>
      <c r="AF164" s="51"/>
      <c r="AG164" s="51"/>
      <c r="AH164" s="56"/>
    </row>
    <row r="165" spans="1:34" s="50" customFormat="1">
      <c r="A165" s="49"/>
      <c r="C165" s="51"/>
      <c r="D165" s="51"/>
      <c r="E165" s="51"/>
      <c r="F165" s="51"/>
      <c r="G165" s="51"/>
      <c r="H165" s="51"/>
      <c r="I165" s="51"/>
      <c r="J165" s="51"/>
      <c r="K165" s="51"/>
      <c r="L165" s="51"/>
      <c r="M165" s="51"/>
      <c r="N165" s="51"/>
      <c r="O165" s="51"/>
      <c r="P165" s="51"/>
      <c r="Q165" s="51"/>
      <c r="R165" s="51"/>
      <c r="S165" s="51"/>
      <c r="T165" s="51"/>
      <c r="U165" s="51"/>
      <c r="V165" s="51"/>
      <c r="W165" s="51"/>
      <c r="X165" s="51"/>
      <c r="Y165" s="51"/>
      <c r="Z165" s="51"/>
      <c r="AA165" s="51"/>
      <c r="AB165" s="51"/>
      <c r="AC165" s="51"/>
      <c r="AD165" s="51"/>
      <c r="AE165" s="51"/>
      <c r="AF165" s="51"/>
      <c r="AG165" s="51"/>
      <c r="AH165" s="56"/>
    </row>
    <row r="166" spans="1:34" s="50" customFormat="1">
      <c r="A166" s="49"/>
      <c r="C166" s="51"/>
      <c r="D166" s="51"/>
      <c r="E166" s="51"/>
      <c r="F166" s="51"/>
      <c r="G166" s="51"/>
      <c r="H166" s="51"/>
      <c r="I166" s="51"/>
      <c r="J166" s="51"/>
      <c r="K166" s="51"/>
      <c r="L166" s="51"/>
      <c r="M166" s="51"/>
      <c r="N166" s="51"/>
      <c r="O166" s="51"/>
      <c r="P166" s="51"/>
      <c r="Q166" s="51"/>
      <c r="R166" s="51"/>
      <c r="S166" s="51"/>
      <c r="T166" s="51"/>
      <c r="U166" s="51"/>
      <c r="V166" s="51"/>
      <c r="W166" s="51"/>
      <c r="X166" s="51"/>
      <c r="Y166" s="51"/>
      <c r="Z166" s="51"/>
      <c r="AA166" s="51"/>
      <c r="AB166" s="51"/>
      <c r="AC166" s="51"/>
      <c r="AD166" s="51"/>
      <c r="AE166" s="51"/>
      <c r="AF166" s="51"/>
      <c r="AG166" s="51"/>
      <c r="AH166" s="56"/>
    </row>
    <row r="167" spans="1:34" s="50" customFormat="1">
      <c r="A167" s="49"/>
      <c r="C167" s="51"/>
      <c r="D167" s="51"/>
      <c r="E167" s="51"/>
      <c r="F167" s="51"/>
      <c r="G167" s="51"/>
      <c r="H167" s="51"/>
      <c r="I167" s="51"/>
      <c r="J167" s="51"/>
      <c r="K167" s="51"/>
      <c r="L167" s="51"/>
      <c r="M167" s="51"/>
      <c r="N167" s="51"/>
      <c r="O167" s="51"/>
      <c r="P167" s="51"/>
      <c r="Q167" s="51"/>
      <c r="R167" s="51"/>
      <c r="S167" s="51"/>
      <c r="T167" s="51"/>
      <c r="U167" s="51"/>
      <c r="V167" s="51"/>
      <c r="W167" s="51"/>
      <c r="X167" s="51"/>
      <c r="Y167" s="51"/>
      <c r="Z167" s="51"/>
      <c r="AA167" s="51"/>
      <c r="AB167" s="51"/>
      <c r="AC167" s="51"/>
      <c r="AD167" s="51"/>
      <c r="AE167" s="51"/>
      <c r="AF167" s="51"/>
      <c r="AG167" s="51"/>
      <c r="AH167" s="56"/>
    </row>
    <row r="168" spans="1:34" s="50" customFormat="1">
      <c r="A168" s="49"/>
      <c r="C168" s="51"/>
      <c r="D168" s="51"/>
      <c r="E168" s="51"/>
      <c r="F168" s="51"/>
      <c r="G168" s="51"/>
      <c r="H168" s="51"/>
      <c r="I168" s="51"/>
      <c r="J168" s="51"/>
      <c r="K168" s="51"/>
      <c r="L168" s="51"/>
      <c r="M168" s="51"/>
      <c r="N168" s="51"/>
      <c r="O168" s="51"/>
      <c r="P168" s="51"/>
      <c r="Q168" s="51"/>
      <c r="R168" s="51"/>
      <c r="S168" s="51"/>
      <c r="T168" s="51"/>
      <c r="U168" s="51"/>
      <c r="V168" s="51"/>
      <c r="W168" s="51"/>
      <c r="X168" s="51"/>
      <c r="Y168" s="51"/>
      <c r="Z168" s="51"/>
      <c r="AA168" s="51"/>
      <c r="AB168" s="51"/>
      <c r="AC168" s="51"/>
      <c r="AD168" s="51"/>
      <c r="AE168" s="51"/>
      <c r="AF168" s="51"/>
      <c r="AG168" s="51"/>
      <c r="AH168" s="56"/>
    </row>
    <row r="169" spans="1:34" s="50" customFormat="1">
      <c r="A169" s="49"/>
      <c r="C169" s="51"/>
      <c r="D169" s="51"/>
      <c r="E169" s="51"/>
      <c r="F169" s="51"/>
      <c r="G169" s="51"/>
      <c r="H169" s="51"/>
      <c r="I169" s="51"/>
      <c r="J169" s="51"/>
      <c r="K169" s="51"/>
      <c r="L169" s="51"/>
      <c r="M169" s="51"/>
      <c r="N169" s="51"/>
      <c r="O169" s="51"/>
      <c r="P169" s="51"/>
      <c r="Q169" s="51"/>
      <c r="R169" s="51"/>
      <c r="S169" s="51"/>
      <c r="T169" s="51"/>
      <c r="U169" s="51"/>
      <c r="V169" s="51"/>
      <c r="W169" s="51"/>
      <c r="X169" s="51"/>
      <c r="Y169" s="51"/>
      <c r="Z169" s="51"/>
      <c r="AA169" s="51"/>
      <c r="AB169" s="51"/>
      <c r="AC169" s="51"/>
      <c r="AD169" s="51"/>
      <c r="AE169" s="51"/>
      <c r="AF169" s="51"/>
      <c r="AG169" s="51"/>
      <c r="AH169" s="56"/>
    </row>
    <row r="170" spans="1:34" s="50" customFormat="1">
      <c r="A170" s="49"/>
      <c r="C170" s="51"/>
      <c r="D170" s="51"/>
      <c r="E170" s="51"/>
      <c r="F170" s="51"/>
      <c r="G170" s="51"/>
      <c r="H170" s="51"/>
      <c r="I170" s="51"/>
      <c r="J170" s="51"/>
      <c r="K170" s="51"/>
      <c r="L170" s="51"/>
      <c r="M170" s="51"/>
      <c r="N170" s="51"/>
      <c r="O170" s="51"/>
      <c r="P170" s="51"/>
      <c r="Q170" s="51"/>
      <c r="R170" s="51"/>
      <c r="S170" s="51"/>
      <c r="T170" s="51"/>
      <c r="U170" s="51"/>
      <c r="V170" s="51"/>
      <c r="W170" s="51"/>
      <c r="X170" s="51"/>
      <c r="Y170" s="51"/>
      <c r="Z170" s="51"/>
      <c r="AA170" s="51"/>
      <c r="AB170" s="51"/>
      <c r="AC170" s="51"/>
      <c r="AD170" s="51"/>
      <c r="AE170" s="51"/>
      <c r="AF170" s="51"/>
      <c r="AG170" s="51"/>
      <c r="AH170" s="56"/>
    </row>
    <row r="171" spans="1:34" s="50" customFormat="1">
      <c r="A171" s="49"/>
      <c r="C171" s="51"/>
      <c r="D171" s="51"/>
      <c r="E171" s="51"/>
      <c r="F171" s="51"/>
      <c r="G171" s="51"/>
      <c r="H171" s="51"/>
      <c r="I171" s="51"/>
      <c r="J171" s="51"/>
      <c r="K171" s="51"/>
      <c r="L171" s="51"/>
      <c r="M171" s="51"/>
      <c r="N171" s="51"/>
      <c r="O171" s="51"/>
      <c r="P171" s="51"/>
      <c r="Q171" s="51"/>
      <c r="R171" s="51"/>
      <c r="S171" s="51"/>
      <c r="T171" s="51"/>
      <c r="U171" s="51"/>
      <c r="V171" s="51"/>
      <c r="W171" s="51"/>
      <c r="X171" s="51"/>
      <c r="Y171" s="51"/>
      <c r="Z171" s="51"/>
      <c r="AA171" s="51"/>
      <c r="AB171" s="51"/>
      <c r="AC171" s="51"/>
      <c r="AD171" s="51"/>
      <c r="AE171" s="51"/>
      <c r="AF171" s="51"/>
      <c r="AG171" s="51"/>
      <c r="AH171" s="56"/>
    </row>
    <row r="172" spans="1:34" s="50" customFormat="1">
      <c r="A172" s="49"/>
      <c r="C172" s="51"/>
      <c r="D172" s="51"/>
      <c r="E172" s="51"/>
      <c r="F172" s="51"/>
      <c r="G172" s="51"/>
      <c r="H172" s="51"/>
      <c r="I172" s="51"/>
      <c r="J172" s="51"/>
      <c r="K172" s="51"/>
      <c r="L172" s="51"/>
      <c r="M172" s="51"/>
      <c r="N172" s="51"/>
      <c r="O172" s="51"/>
      <c r="P172" s="51"/>
      <c r="Q172" s="51"/>
      <c r="R172" s="51"/>
      <c r="S172" s="51"/>
      <c r="T172" s="51"/>
      <c r="U172" s="51"/>
      <c r="V172" s="51"/>
      <c r="W172" s="51"/>
      <c r="X172" s="51"/>
      <c r="Y172" s="51"/>
      <c r="Z172" s="51"/>
      <c r="AA172" s="51"/>
      <c r="AB172" s="51"/>
      <c r="AC172" s="51"/>
      <c r="AD172" s="51"/>
      <c r="AE172" s="51"/>
      <c r="AF172" s="51"/>
      <c r="AG172" s="51"/>
      <c r="AH172" s="56"/>
    </row>
    <row r="173" spans="1:34" s="50" customFormat="1">
      <c r="A173" s="49"/>
      <c r="C173" s="51"/>
      <c r="D173" s="51"/>
      <c r="E173" s="51"/>
      <c r="F173" s="51"/>
      <c r="G173" s="51"/>
      <c r="H173" s="51"/>
      <c r="I173" s="51"/>
      <c r="J173" s="51"/>
      <c r="K173" s="51"/>
      <c r="L173" s="51"/>
      <c r="M173" s="51"/>
      <c r="N173" s="51"/>
      <c r="O173" s="51"/>
      <c r="P173" s="51"/>
      <c r="Q173" s="51"/>
      <c r="R173" s="51"/>
      <c r="S173" s="51"/>
      <c r="T173" s="51"/>
      <c r="U173" s="51"/>
      <c r="V173" s="51"/>
      <c r="W173" s="51"/>
      <c r="X173" s="51"/>
      <c r="Y173" s="51"/>
      <c r="Z173" s="51"/>
      <c r="AA173" s="51"/>
      <c r="AB173" s="51"/>
      <c r="AC173" s="51"/>
      <c r="AD173" s="51"/>
      <c r="AE173" s="51"/>
      <c r="AF173" s="51"/>
      <c r="AG173" s="51"/>
      <c r="AH173" s="56"/>
    </row>
    <row r="174" spans="1:34" s="50" customFormat="1">
      <c r="A174" s="49"/>
      <c r="C174" s="51"/>
      <c r="D174" s="51"/>
      <c r="E174" s="51"/>
      <c r="F174" s="51"/>
      <c r="G174" s="51"/>
      <c r="H174" s="51"/>
      <c r="I174" s="51"/>
      <c r="J174" s="51"/>
      <c r="K174" s="51"/>
      <c r="L174" s="51"/>
      <c r="M174" s="51"/>
      <c r="N174" s="51"/>
      <c r="O174" s="51"/>
      <c r="P174" s="51"/>
      <c r="Q174" s="51"/>
      <c r="R174" s="51"/>
      <c r="S174" s="51"/>
      <c r="T174" s="51"/>
      <c r="U174" s="51"/>
      <c r="V174" s="51"/>
      <c r="W174" s="51"/>
      <c r="X174" s="51"/>
      <c r="Y174" s="51"/>
      <c r="Z174" s="51"/>
      <c r="AA174" s="51"/>
      <c r="AB174" s="51"/>
      <c r="AC174" s="51"/>
      <c r="AD174" s="51"/>
      <c r="AE174" s="51"/>
      <c r="AF174" s="51"/>
      <c r="AG174" s="51"/>
      <c r="AH174" s="56"/>
    </row>
    <row r="175" spans="1:34" s="50" customFormat="1">
      <c r="A175" s="49"/>
      <c r="C175" s="51"/>
      <c r="D175" s="51"/>
      <c r="E175" s="51"/>
      <c r="F175" s="51"/>
      <c r="G175" s="51"/>
      <c r="H175" s="51"/>
      <c r="I175" s="51"/>
      <c r="J175" s="51"/>
      <c r="K175" s="51"/>
      <c r="L175" s="51"/>
      <c r="M175" s="51"/>
      <c r="N175" s="51"/>
      <c r="O175" s="51"/>
      <c r="P175" s="51"/>
      <c r="Q175" s="51"/>
      <c r="R175" s="51"/>
      <c r="S175" s="51"/>
      <c r="T175" s="51"/>
      <c r="U175" s="51"/>
      <c r="V175" s="51"/>
      <c r="W175" s="51"/>
      <c r="X175" s="51"/>
      <c r="Y175" s="51"/>
      <c r="Z175" s="51"/>
      <c r="AA175" s="51"/>
      <c r="AB175" s="51"/>
      <c r="AC175" s="51"/>
      <c r="AD175" s="51"/>
      <c r="AE175" s="51"/>
      <c r="AF175" s="51"/>
      <c r="AG175" s="51"/>
      <c r="AH175" s="56"/>
    </row>
    <row r="176" spans="1:34" s="50" customFormat="1">
      <c r="A176" s="49"/>
      <c r="C176" s="51"/>
      <c r="D176" s="51"/>
      <c r="E176" s="51"/>
      <c r="F176" s="51"/>
      <c r="G176" s="51"/>
      <c r="H176" s="51"/>
      <c r="I176" s="51"/>
      <c r="J176" s="51"/>
      <c r="K176" s="51"/>
      <c r="L176" s="51"/>
      <c r="M176" s="51"/>
      <c r="N176" s="51"/>
      <c r="O176" s="51"/>
      <c r="P176" s="51"/>
      <c r="Q176" s="51"/>
      <c r="R176" s="51"/>
      <c r="S176" s="51"/>
      <c r="T176" s="51"/>
      <c r="U176" s="51"/>
      <c r="V176" s="51"/>
      <c r="W176" s="51"/>
      <c r="X176" s="51"/>
      <c r="Y176" s="51"/>
      <c r="Z176" s="51"/>
      <c r="AA176" s="51"/>
      <c r="AB176" s="51"/>
      <c r="AC176" s="51"/>
      <c r="AD176" s="51"/>
      <c r="AE176" s="51"/>
      <c r="AF176" s="51"/>
      <c r="AG176" s="51"/>
      <c r="AH176" s="56"/>
    </row>
    <row r="177" spans="1:34" s="50" customFormat="1">
      <c r="A177" s="49"/>
      <c r="C177" s="51"/>
      <c r="D177" s="51"/>
      <c r="E177" s="51"/>
      <c r="F177" s="51"/>
      <c r="G177" s="51"/>
      <c r="H177" s="51"/>
      <c r="I177" s="51"/>
      <c r="J177" s="51"/>
      <c r="K177" s="51"/>
      <c r="L177" s="51"/>
      <c r="M177" s="51"/>
      <c r="N177" s="51"/>
      <c r="O177" s="51"/>
      <c r="P177" s="51"/>
      <c r="Q177" s="51"/>
      <c r="R177" s="51"/>
      <c r="S177" s="51"/>
      <c r="T177" s="51"/>
      <c r="U177" s="51"/>
      <c r="V177" s="51"/>
      <c r="W177" s="51"/>
      <c r="X177" s="51"/>
      <c r="Y177" s="51"/>
      <c r="Z177" s="51"/>
      <c r="AA177" s="51"/>
      <c r="AB177" s="51"/>
      <c r="AC177" s="51"/>
      <c r="AD177" s="51"/>
      <c r="AE177" s="51"/>
      <c r="AF177" s="51"/>
      <c r="AG177" s="51"/>
      <c r="AH177" s="56"/>
    </row>
    <row r="178" spans="1:34" s="50" customFormat="1">
      <c r="A178" s="49"/>
      <c r="C178" s="51"/>
      <c r="D178" s="51"/>
      <c r="E178" s="51"/>
      <c r="F178" s="51"/>
      <c r="G178" s="51"/>
      <c r="H178" s="51"/>
      <c r="I178" s="51"/>
      <c r="J178" s="51"/>
      <c r="K178" s="51"/>
      <c r="L178" s="51"/>
      <c r="M178" s="51"/>
      <c r="N178" s="51"/>
      <c r="O178" s="51"/>
      <c r="P178" s="51"/>
      <c r="Q178" s="51"/>
      <c r="R178" s="51"/>
      <c r="S178" s="51"/>
      <c r="T178" s="51"/>
      <c r="U178" s="51"/>
      <c r="V178" s="51"/>
      <c r="W178" s="51"/>
      <c r="X178" s="51"/>
      <c r="Y178" s="51"/>
      <c r="Z178" s="51"/>
      <c r="AA178" s="51"/>
      <c r="AB178" s="51"/>
      <c r="AC178" s="51"/>
      <c r="AD178" s="51"/>
      <c r="AE178" s="51"/>
      <c r="AF178" s="51"/>
      <c r="AG178" s="51"/>
      <c r="AH178" s="56"/>
    </row>
    <row r="179" spans="1:34" s="50" customFormat="1">
      <c r="A179" s="49"/>
      <c r="C179" s="51"/>
      <c r="D179" s="51"/>
      <c r="E179" s="51"/>
      <c r="F179" s="51"/>
      <c r="G179" s="51"/>
      <c r="H179" s="51"/>
      <c r="I179" s="51"/>
      <c r="J179" s="51"/>
      <c r="K179" s="51"/>
      <c r="L179" s="51"/>
      <c r="M179" s="51"/>
      <c r="N179" s="51"/>
      <c r="O179" s="51"/>
      <c r="P179" s="51"/>
      <c r="Q179" s="51"/>
      <c r="R179" s="51"/>
      <c r="S179" s="51"/>
      <c r="T179" s="51"/>
      <c r="U179" s="51"/>
      <c r="V179" s="51"/>
      <c r="W179" s="51"/>
      <c r="X179" s="51"/>
      <c r="Y179" s="51"/>
      <c r="Z179" s="51"/>
      <c r="AA179" s="51"/>
      <c r="AB179" s="51"/>
      <c r="AC179" s="51"/>
      <c r="AD179" s="51"/>
      <c r="AE179" s="51"/>
      <c r="AF179" s="51"/>
      <c r="AG179" s="51"/>
      <c r="AH179" s="56"/>
    </row>
    <row r="180" spans="1:34" s="50" customFormat="1">
      <c r="A180" s="49"/>
      <c r="C180" s="51"/>
      <c r="D180" s="51"/>
      <c r="E180" s="51"/>
      <c r="F180" s="51"/>
      <c r="G180" s="51"/>
      <c r="H180" s="51"/>
      <c r="I180" s="51"/>
      <c r="J180" s="51"/>
      <c r="K180" s="51"/>
      <c r="L180" s="51"/>
      <c r="M180" s="51"/>
      <c r="N180" s="51"/>
      <c r="O180" s="51"/>
      <c r="P180" s="51"/>
      <c r="Q180" s="51"/>
      <c r="R180" s="51"/>
      <c r="S180" s="51"/>
      <c r="T180" s="51"/>
      <c r="U180" s="51"/>
      <c r="V180" s="51"/>
      <c r="W180" s="51"/>
      <c r="X180" s="51"/>
      <c r="Y180" s="51"/>
      <c r="Z180" s="51"/>
      <c r="AA180" s="51"/>
      <c r="AB180" s="51"/>
      <c r="AC180" s="51"/>
      <c r="AD180" s="51"/>
      <c r="AE180" s="51"/>
      <c r="AF180" s="51"/>
      <c r="AG180" s="51"/>
      <c r="AH180" s="56"/>
    </row>
    <row r="181" spans="1:34" s="50" customFormat="1">
      <c r="A181" s="49"/>
      <c r="C181" s="51"/>
      <c r="D181" s="51"/>
      <c r="E181" s="51"/>
      <c r="F181" s="51"/>
      <c r="G181" s="51"/>
      <c r="H181" s="51"/>
      <c r="I181" s="51"/>
      <c r="J181" s="51"/>
      <c r="K181" s="51"/>
      <c r="L181" s="51"/>
      <c r="M181" s="51"/>
      <c r="N181" s="51"/>
      <c r="O181" s="51"/>
      <c r="P181" s="51"/>
      <c r="Q181" s="51"/>
      <c r="R181" s="51"/>
      <c r="S181" s="51"/>
      <c r="T181" s="51"/>
      <c r="U181" s="51"/>
      <c r="V181" s="51"/>
      <c r="W181" s="51"/>
      <c r="X181" s="51"/>
      <c r="Y181" s="51"/>
      <c r="Z181" s="51"/>
      <c r="AA181" s="51"/>
      <c r="AB181" s="51"/>
      <c r="AC181" s="51"/>
      <c r="AD181" s="51"/>
      <c r="AE181" s="51"/>
      <c r="AF181" s="51"/>
      <c r="AG181" s="51"/>
      <c r="AH181" s="56"/>
    </row>
    <row r="182" spans="1:34" s="50" customFormat="1">
      <c r="A182" s="49"/>
      <c r="C182" s="51"/>
      <c r="D182" s="51"/>
      <c r="E182" s="51"/>
      <c r="F182" s="51"/>
      <c r="G182" s="51"/>
      <c r="H182" s="51"/>
      <c r="I182" s="51"/>
      <c r="J182" s="51"/>
      <c r="K182" s="51"/>
      <c r="L182" s="51"/>
      <c r="M182" s="51"/>
      <c r="N182" s="51"/>
      <c r="O182" s="51"/>
      <c r="P182" s="51"/>
      <c r="Q182" s="51"/>
      <c r="R182" s="51"/>
      <c r="S182" s="51"/>
      <c r="T182" s="51"/>
      <c r="U182" s="51"/>
      <c r="V182" s="51"/>
      <c r="W182" s="51"/>
      <c r="X182" s="51"/>
      <c r="Y182" s="51"/>
      <c r="Z182" s="51"/>
      <c r="AA182" s="51"/>
      <c r="AB182" s="51"/>
      <c r="AC182" s="51"/>
      <c r="AD182" s="51"/>
      <c r="AE182" s="51"/>
      <c r="AF182" s="51"/>
      <c r="AG182" s="51"/>
      <c r="AH182" s="56"/>
    </row>
    <row r="183" spans="1:34" s="50" customFormat="1">
      <c r="A183" s="49"/>
      <c r="C183" s="51"/>
      <c r="D183" s="51"/>
      <c r="E183" s="51"/>
      <c r="F183" s="51"/>
      <c r="G183" s="51"/>
      <c r="H183" s="51"/>
      <c r="I183" s="51"/>
      <c r="J183" s="51"/>
      <c r="K183" s="51"/>
      <c r="L183" s="51"/>
      <c r="M183" s="51"/>
      <c r="N183" s="51"/>
      <c r="O183" s="51"/>
      <c r="P183" s="51"/>
      <c r="Q183" s="51"/>
      <c r="R183" s="51"/>
      <c r="S183" s="51"/>
      <c r="T183" s="51"/>
      <c r="U183" s="51"/>
      <c r="V183" s="51"/>
      <c r="W183" s="51"/>
      <c r="X183" s="51"/>
      <c r="Y183" s="51"/>
      <c r="Z183" s="51"/>
      <c r="AA183" s="51"/>
      <c r="AB183" s="51"/>
      <c r="AC183" s="51"/>
      <c r="AD183" s="51"/>
      <c r="AE183" s="51"/>
      <c r="AF183" s="51"/>
      <c r="AG183" s="51"/>
      <c r="AH183" s="56"/>
    </row>
    <row r="184" spans="1:34" s="50" customFormat="1">
      <c r="A184" s="49"/>
      <c r="C184" s="51"/>
      <c r="D184" s="51"/>
      <c r="E184" s="51"/>
      <c r="F184" s="51"/>
      <c r="G184" s="51"/>
      <c r="H184" s="51"/>
      <c r="I184" s="51"/>
      <c r="J184" s="51"/>
      <c r="K184" s="51"/>
      <c r="L184" s="51"/>
      <c r="M184" s="51"/>
      <c r="N184" s="51"/>
      <c r="O184" s="51"/>
      <c r="P184" s="51"/>
      <c r="Q184" s="51"/>
      <c r="R184" s="51"/>
      <c r="S184" s="51"/>
      <c r="T184" s="51"/>
      <c r="U184" s="51"/>
      <c r="V184" s="51"/>
      <c r="W184" s="51"/>
      <c r="X184" s="51"/>
      <c r="Y184" s="51"/>
      <c r="Z184" s="51"/>
      <c r="AA184" s="51"/>
      <c r="AB184" s="51"/>
      <c r="AC184" s="51"/>
      <c r="AD184" s="51"/>
      <c r="AE184" s="51"/>
      <c r="AF184" s="51"/>
      <c r="AG184" s="51"/>
      <c r="AH184" s="56"/>
    </row>
    <row r="185" spans="1:34" s="50" customFormat="1">
      <c r="A185" s="49"/>
      <c r="C185" s="51"/>
      <c r="D185" s="51"/>
      <c r="E185" s="51"/>
      <c r="F185" s="51"/>
      <c r="G185" s="51"/>
      <c r="H185" s="51"/>
      <c r="I185" s="51"/>
      <c r="J185" s="51"/>
      <c r="K185" s="51"/>
      <c r="L185" s="51"/>
      <c r="M185" s="51"/>
      <c r="N185" s="51"/>
      <c r="O185" s="51"/>
      <c r="P185" s="51"/>
      <c r="Q185" s="51"/>
      <c r="R185" s="51"/>
      <c r="S185" s="51"/>
      <c r="T185" s="51"/>
      <c r="U185" s="51"/>
      <c r="V185" s="51"/>
      <c r="W185" s="51"/>
      <c r="X185" s="51"/>
      <c r="Y185" s="51"/>
      <c r="Z185" s="51"/>
      <c r="AA185" s="51"/>
      <c r="AB185" s="51"/>
      <c r="AC185" s="51"/>
      <c r="AD185" s="51"/>
      <c r="AE185" s="51"/>
      <c r="AF185" s="51"/>
      <c r="AG185" s="51"/>
      <c r="AH185" s="56"/>
    </row>
    <row r="186" spans="1:34" s="50" customFormat="1">
      <c r="A186" s="49"/>
      <c r="C186" s="51"/>
      <c r="D186" s="51"/>
      <c r="E186" s="51"/>
      <c r="F186" s="51"/>
      <c r="G186" s="51"/>
      <c r="H186" s="51"/>
      <c r="I186" s="51"/>
      <c r="J186" s="51"/>
      <c r="K186" s="51"/>
      <c r="L186" s="51"/>
      <c r="M186" s="51"/>
      <c r="N186" s="51"/>
      <c r="O186" s="51"/>
      <c r="P186" s="51"/>
      <c r="Q186" s="51"/>
      <c r="R186" s="51"/>
      <c r="S186" s="51"/>
      <c r="T186" s="51"/>
      <c r="U186" s="51"/>
      <c r="V186" s="51"/>
      <c r="W186" s="51"/>
      <c r="X186" s="51"/>
      <c r="Y186" s="51"/>
      <c r="Z186" s="51"/>
      <c r="AA186" s="51"/>
      <c r="AB186" s="51"/>
      <c r="AC186" s="51"/>
      <c r="AD186" s="51"/>
      <c r="AE186" s="51"/>
      <c r="AF186" s="51"/>
      <c r="AG186" s="51"/>
      <c r="AH186" s="56"/>
    </row>
    <row r="187" spans="1:34" s="50" customFormat="1">
      <c r="A187" s="49"/>
      <c r="C187" s="51"/>
      <c r="D187" s="51"/>
      <c r="E187" s="51"/>
      <c r="F187" s="51"/>
      <c r="G187" s="51"/>
      <c r="H187" s="51"/>
      <c r="I187" s="51"/>
      <c r="J187" s="51"/>
      <c r="K187" s="51"/>
      <c r="L187" s="51"/>
      <c r="M187" s="51"/>
      <c r="N187" s="51"/>
      <c r="O187" s="51"/>
      <c r="P187" s="51"/>
      <c r="Q187" s="51"/>
      <c r="R187" s="51"/>
      <c r="S187" s="51"/>
      <c r="T187" s="51"/>
      <c r="U187" s="51"/>
      <c r="V187" s="51"/>
      <c r="W187" s="51"/>
      <c r="X187" s="51"/>
      <c r="Y187" s="51"/>
      <c r="Z187" s="51"/>
      <c r="AA187" s="51"/>
      <c r="AB187" s="51"/>
      <c r="AC187" s="51"/>
      <c r="AD187" s="51"/>
      <c r="AE187" s="51"/>
      <c r="AF187" s="51"/>
      <c r="AG187" s="51"/>
      <c r="AH187" s="56"/>
    </row>
    <row r="188" spans="1:34" s="50" customFormat="1">
      <c r="A188" s="49"/>
      <c r="C188" s="51"/>
      <c r="D188" s="51"/>
      <c r="E188" s="51"/>
      <c r="F188" s="51"/>
      <c r="G188" s="51"/>
      <c r="H188" s="51"/>
      <c r="I188" s="51"/>
      <c r="J188" s="51"/>
      <c r="K188" s="51"/>
      <c r="L188" s="51"/>
      <c r="M188" s="51"/>
      <c r="N188" s="51"/>
      <c r="O188" s="51"/>
      <c r="P188" s="51"/>
      <c r="Q188" s="51"/>
      <c r="R188" s="51"/>
      <c r="S188" s="51"/>
      <c r="T188" s="51"/>
      <c r="U188" s="51"/>
      <c r="V188" s="51"/>
      <c r="W188" s="51"/>
      <c r="X188" s="51"/>
      <c r="Y188" s="51"/>
      <c r="Z188" s="51"/>
      <c r="AA188" s="51"/>
      <c r="AB188" s="51"/>
      <c r="AC188" s="51"/>
      <c r="AD188" s="51"/>
      <c r="AE188" s="51"/>
      <c r="AF188" s="51"/>
      <c r="AG188" s="51"/>
      <c r="AH188" s="56"/>
    </row>
    <row r="189" spans="1:34" s="50" customFormat="1">
      <c r="A189" s="49"/>
      <c r="C189" s="51"/>
      <c r="D189" s="51"/>
      <c r="E189" s="51"/>
      <c r="F189" s="51"/>
      <c r="G189" s="51"/>
      <c r="H189" s="51"/>
      <c r="I189" s="51"/>
      <c r="J189" s="51"/>
      <c r="K189" s="51"/>
      <c r="L189" s="51"/>
      <c r="M189" s="51"/>
      <c r="N189" s="51"/>
      <c r="O189" s="51"/>
      <c r="P189" s="51"/>
      <c r="Q189" s="51"/>
      <c r="R189" s="51"/>
      <c r="S189" s="51"/>
      <c r="T189" s="51"/>
      <c r="U189" s="51"/>
      <c r="V189" s="51"/>
      <c r="W189" s="51"/>
      <c r="X189" s="51"/>
      <c r="Y189" s="51"/>
      <c r="Z189" s="51"/>
      <c r="AA189" s="51"/>
      <c r="AB189" s="51"/>
      <c r="AC189" s="51"/>
      <c r="AD189" s="51"/>
      <c r="AE189" s="51"/>
      <c r="AF189" s="51"/>
      <c r="AG189" s="51"/>
      <c r="AH189" s="56"/>
    </row>
    <row r="190" spans="1:34" s="50" customFormat="1">
      <c r="A190" s="49"/>
      <c r="C190" s="51"/>
      <c r="D190" s="51"/>
      <c r="E190" s="51"/>
      <c r="F190" s="51"/>
      <c r="G190" s="51"/>
      <c r="H190" s="51"/>
      <c r="I190" s="51"/>
      <c r="J190" s="51"/>
      <c r="K190" s="51"/>
      <c r="L190" s="51"/>
      <c r="M190" s="51"/>
      <c r="N190" s="51"/>
      <c r="O190" s="51"/>
      <c r="P190" s="51"/>
      <c r="Q190" s="51"/>
      <c r="R190" s="51"/>
      <c r="S190" s="51"/>
      <c r="T190" s="51"/>
      <c r="U190" s="51"/>
      <c r="V190" s="51"/>
      <c r="W190" s="51"/>
      <c r="X190" s="51"/>
      <c r="Y190" s="51"/>
      <c r="Z190" s="51"/>
      <c r="AA190" s="51"/>
      <c r="AB190" s="51"/>
      <c r="AC190" s="51"/>
      <c r="AD190" s="51"/>
      <c r="AE190" s="51"/>
      <c r="AF190" s="51"/>
      <c r="AG190" s="51"/>
      <c r="AH190" s="56"/>
    </row>
    <row r="191" spans="1:34" s="50" customFormat="1">
      <c r="A191" s="49"/>
      <c r="C191" s="51"/>
      <c r="D191" s="51"/>
      <c r="E191" s="51"/>
      <c r="F191" s="51"/>
      <c r="G191" s="51"/>
      <c r="H191" s="51"/>
      <c r="I191" s="51"/>
      <c r="J191" s="51"/>
      <c r="K191" s="51"/>
      <c r="L191" s="51"/>
      <c r="M191" s="51"/>
      <c r="N191" s="51"/>
      <c r="O191" s="51"/>
      <c r="P191" s="51"/>
      <c r="Q191" s="51"/>
      <c r="R191" s="51"/>
      <c r="S191" s="51"/>
      <c r="T191" s="51"/>
      <c r="U191" s="51"/>
      <c r="V191" s="51"/>
      <c r="W191" s="51"/>
      <c r="X191" s="51"/>
      <c r="Y191" s="51"/>
      <c r="Z191" s="51"/>
      <c r="AA191" s="51"/>
      <c r="AB191" s="51"/>
      <c r="AC191" s="51"/>
      <c r="AD191" s="51"/>
      <c r="AE191" s="51"/>
      <c r="AF191" s="51"/>
      <c r="AG191" s="51"/>
      <c r="AH191" s="56"/>
    </row>
    <row r="192" spans="1:34" s="50" customFormat="1">
      <c r="A192" s="49"/>
      <c r="C192" s="51"/>
      <c r="D192" s="51"/>
      <c r="E192" s="51"/>
      <c r="F192" s="51"/>
      <c r="G192" s="51"/>
      <c r="H192" s="51"/>
      <c r="I192" s="51"/>
      <c r="J192" s="51"/>
      <c r="K192" s="51"/>
      <c r="L192" s="51"/>
      <c r="M192" s="51"/>
      <c r="N192" s="51"/>
      <c r="O192" s="51"/>
      <c r="P192" s="51"/>
      <c r="Q192" s="51"/>
      <c r="R192" s="51"/>
      <c r="S192" s="51"/>
      <c r="T192" s="51"/>
      <c r="U192" s="51"/>
      <c r="V192" s="51"/>
      <c r="W192" s="51"/>
      <c r="X192" s="51"/>
      <c r="Y192" s="51"/>
      <c r="Z192" s="51"/>
      <c r="AA192" s="51"/>
      <c r="AB192" s="51"/>
      <c r="AC192" s="51"/>
      <c r="AD192" s="51"/>
      <c r="AE192" s="51"/>
      <c r="AF192" s="51"/>
      <c r="AG192" s="51"/>
      <c r="AH192" s="56"/>
    </row>
    <row r="193" spans="1:34" s="50" customFormat="1">
      <c r="A193" s="49"/>
      <c r="C193" s="51"/>
      <c r="D193" s="51"/>
      <c r="E193" s="51"/>
      <c r="F193" s="51"/>
      <c r="G193" s="51"/>
      <c r="H193" s="51"/>
      <c r="I193" s="51"/>
      <c r="J193" s="51"/>
      <c r="K193" s="51"/>
      <c r="L193" s="51"/>
      <c r="M193" s="51"/>
      <c r="N193" s="51"/>
      <c r="O193" s="51"/>
      <c r="P193" s="51"/>
      <c r="Q193" s="51"/>
      <c r="R193" s="51"/>
      <c r="S193" s="51"/>
      <c r="T193" s="51"/>
      <c r="U193" s="51"/>
      <c r="V193" s="51"/>
      <c r="W193" s="51"/>
      <c r="X193" s="51"/>
      <c r="Y193" s="51"/>
      <c r="Z193" s="51"/>
      <c r="AA193" s="51"/>
      <c r="AB193" s="51"/>
      <c r="AC193" s="51"/>
      <c r="AD193" s="51"/>
      <c r="AE193" s="51"/>
      <c r="AF193" s="51"/>
      <c r="AG193" s="51"/>
      <c r="AH193" s="56"/>
    </row>
    <row r="194" spans="1:34" s="50" customFormat="1">
      <c r="A194" s="49"/>
      <c r="C194" s="51"/>
      <c r="D194" s="51"/>
      <c r="E194" s="51"/>
      <c r="F194" s="51"/>
      <c r="G194" s="51"/>
      <c r="H194" s="51"/>
      <c r="I194" s="51"/>
      <c r="J194" s="51"/>
      <c r="K194" s="51"/>
      <c r="L194" s="51"/>
      <c r="M194" s="51"/>
      <c r="N194" s="51"/>
      <c r="O194" s="51"/>
      <c r="P194" s="51"/>
      <c r="Q194" s="51"/>
      <c r="R194" s="51"/>
      <c r="S194" s="51"/>
      <c r="T194" s="51"/>
      <c r="U194" s="51"/>
      <c r="V194" s="51"/>
      <c r="W194" s="51"/>
      <c r="X194" s="51"/>
      <c r="Y194" s="51"/>
      <c r="Z194" s="51"/>
      <c r="AA194" s="51"/>
      <c r="AB194" s="51"/>
      <c r="AC194" s="51"/>
      <c r="AD194" s="51"/>
      <c r="AE194" s="51"/>
      <c r="AF194" s="51"/>
      <c r="AG194" s="51"/>
      <c r="AH194" s="56"/>
    </row>
    <row r="195" spans="1:34" s="50" customFormat="1">
      <c r="A195" s="49"/>
      <c r="C195" s="51"/>
      <c r="D195" s="51"/>
      <c r="E195" s="51"/>
      <c r="F195" s="51"/>
      <c r="G195" s="51"/>
      <c r="H195" s="51"/>
      <c r="I195" s="51"/>
      <c r="J195" s="51"/>
      <c r="K195" s="51"/>
      <c r="L195" s="51"/>
      <c r="M195" s="51"/>
      <c r="N195" s="51"/>
      <c r="O195" s="51"/>
      <c r="P195" s="51"/>
      <c r="Q195" s="51"/>
      <c r="R195" s="51"/>
      <c r="S195" s="51"/>
      <c r="T195" s="51"/>
      <c r="U195" s="51"/>
      <c r="V195" s="51"/>
      <c r="W195" s="51"/>
      <c r="X195" s="51"/>
      <c r="Y195" s="51"/>
      <c r="Z195" s="51"/>
      <c r="AA195" s="51"/>
      <c r="AB195" s="51"/>
      <c r="AC195" s="51"/>
      <c r="AD195" s="51"/>
      <c r="AE195" s="51"/>
      <c r="AF195" s="51"/>
      <c r="AG195" s="51"/>
      <c r="AH195" s="56"/>
    </row>
    <row r="196" spans="1:34" s="50" customFormat="1">
      <c r="A196" s="49"/>
      <c r="C196" s="51"/>
      <c r="D196" s="51"/>
      <c r="E196" s="51"/>
      <c r="F196" s="51"/>
      <c r="G196" s="51"/>
      <c r="H196" s="51"/>
      <c r="I196" s="51"/>
      <c r="J196" s="51"/>
      <c r="K196" s="51"/>
      <c r="L196" s="51"/>
      <c r="M196" s="51"/>
      <c r="N196" s="51"/>
      <c r="O196" s="51"/>
      <c r="P196" s="51"/>
      <c r="Q196" s="51"/>
      <c r="R196" s="51"/>
      <c r="S196" s="51"/>
      <c r="T196" s="51"/>
      <c r="U196" s="51"/>
      <c r="V196" s="51"/>
      <c r="W196" s="51"/>
      <c r="X196" s="51"/>
      <c r="Y196" s="51"/>
      <c r="Z196" s="51"/>
      <c r="AA196" s="51"/>
      <c r="AB196" s="51"/>
      <c r="AC196" s="51"/>
      <c r="AD196" s="51"/>
      <c r="AE196" s="51"/>
      <c r="AF196" s="51"/>
      <c r="AG196" s="51"/>
      <c r="AH196" s="56"/>
    </row>
    <row r="197" spans="1:34" s="50" customFormat="1">
      <c r="A197" s="49"/>
      <c r="C197" s="51"/>
      <c r="D197" s="51"/>
      <c r="E197" s="51"/>
      <c r="F197" s="51"/>
      <c r="G197" s="51"/>
      <c r="H197" s="51"/>
      <c r="I197" s="51"/>
      <c r="J197" s="51"/>
      <c r="K197" s="51"/>
      <c r="L197" s="51"/>
      <c r="M197" s="51"/>
      <c r="N197" s="51"/>
      <c r="O197" s="51"/>
      <c r="P197" s="51"/>
      <c r="Q197" s="51"/>
      <c r="R197" s="51"/>
      <c r="S197" s="51"/>
      <c r="T197" s="51"/>
      <c r="U197" s="51"/>
      <c r="V197" s="51"/>
      <c r="W197" s="51"/>
      <c r="X197" s="51"/>
      <c r="Y197" s="51"/>
      <c r="Z197" s="51"/>
      <c r="AA197" s="51"/>
      <c r="AB197" s="51"/>
      <c r="AC197" s="51"/>
      <c r="AD197" s="51"/>
      <c r="AE197" s="51"/>
      <c r="AF197" s="51"/>
      <c r="AG197" s="51"/>
      <c r="AH197" s="56"/>
    </row>
    <row r="198" spans="1:34" s="50" customFormat="1">
      <c r="A198" s="49"/>
      <c r="C198" s="51"/>
      <c r="D198" s="51"/>
      <c r="E198" s="51"/>
      <c r="F198" s="51"/>
      <c r="G198" s="51"/>
      <c r="H198" s="51"/>
      <c r="I198" s="51"/>
      <c r="J198" s="51"/>
      <c r="K198" s="51"/>
      <c r="L198" s="51"/>
      <c r="M198" s="51"/>
      <c r="N198" s="51"/>
      <c r="O198" s="51"/>
      <c r="P198" s="51"/>
      <c r="Q198" s="51"/>
      <c r="R198" s="51"/>
      <c r="S198" s="51"/>
      <c r="T198" s="51"/>
      <c r="U198" s="51"/>
      <c r="V198" s="51"/>
      <c r="W198" s="51"/>
      <c r="X198" s="51"/>
      <c r="Y198" s="51"/>
      <c r="Z198" s="51"/>
      <c r="AA198" s="51"/>
      <c r="AB198" s="51"/>
      <c r="AC198" s="51"/>
      <c r="AD198" s="51"/>
      <c r="AE198" s="51"/>
      <c r="AF198" s="51"/>
      <c r="AG198" s="51"/>
      <c r="AH198" s="56"/>
    </row>
    <row r="199" spans="1:34" s="50" customFormat="1">
      <c r="A199" s="49"/>
      <c r="C199" s="51"/>
      <c r="D199" s="51"/>
      <c r="E199" s="51"/>
      <c r="F199" s="51"/>
      <c r="G199" s="51"/>
      <c r="H199" s="51"/>
      <c r="I199" s="51"/>
      <c r="J199" s="51"/>
      <c r="K199" s="51"/>
      <c r="L199" s="51"/>
      <c r="M199" s="51"/>
      <c r="N199" s="51"/>
      <c r="O199" s="51"/>
      <c r="P199" s="51"/>
      <c r="Q199" s="51"/>
      <c r="R199" s="51"/>
      <c r="S199" s="51"/>
      <c r="T199" s="51"/>
      <c r="U199" s="51"/>
      <c r="V199" s="51"/>
      <c r="W199" s="51"/>
      <c r="X199" s="51"/>
      <c r="Y199" s="51"/>
      <c r="Z199" s="51"/>
      <c r="AA199" s="51"/>
      <c r="AB199" s="51"/>
      <c r="AC199" s="51"/>
      <c r="AD199" s="51"/>
      <c r="AE199" s="51"/>
      <c r="AF199" s="51"/>
      <c r="AG199" s="51"/>
      <c r="AH199" s="56"/>
    </row>
    <row r="200" spans="1:34" s="50" customFormat="1">
      <c r="A200" s="49"/>
      <c r="C200" s="51"/>
      <c r="D200" s="51"/>
      <c r="E200" s="51"/>
      <c r="F200" s="51"/>
      <c r="G200" s="51"/>
      <c r="H200" s="51"/>
      <c r="I200" s="51"/>
      <c r="J200" s="51"/>
      <c r="K200" s="51"/>
      <c r="L200" s="51"/>
      <c r="M200" s="51"/>
      <c r="N200" s="51"/>
      <c r="O200" s="51"/>
      <c r="P200" s="51"/>
      <c r="Q200" s="51"/>
      <c r="R200" s="51"/>
      <c r="S200" s="51"/>
      <c r="T200" s="51"/>
      <c r="U200" s="51"/>
      <c r="V200" s="51"/>
      <c r="W200" s="51"/>
      <c r="X200" s="51"/>
      <c r="Y200" s="51"/>
      <c r="Z200" s="51"/>
      <c r="AA200" s="51"/>
      <c r="AB200" s="51"/>
      <c r="AC200" s="51"/>
      <c r="AD200" s="51"/>
      <c r="AE200" s="51"/>
      <c r="AF200" s="51"/>
      <c r="AG200" s="51"/>
      <c r="AH200" s="56"/>
    </row>
    <row r="201" spans="1:34" s="50" customFormat="1">
      <c r="A201" s="49"/>
      <c r="C201" s="51"/>
      <c r="D201" s="51"/>
      <c r="E201" s="51"/>
      <c r="F201" s="51"/>
      <c r="G201" s="51"/>
      <c r="H201" s="51"/>
      <c r="I201" s="51"/>
      <c r="J201" s="51"/>
      <c r="K201" s="51"/>
      <c r="L201" s="51"/>
      <c r="M201" s="51"/>
      <c r="N201" s="51"/>
      <c r="O201" s="51"/>
      <c r="P201" s="51"/>
      <c r="Q201" s="51"/>
      <c r="R201" s="51"/>
      <c r="S201" s="51"/>
      <c r="T201" s="51"/>
      <c r="U201" s="51"/>
      <c r="V201" s="51"/>
      <c r="W201" s="51"/>
      <c r="X201" s="51"/>
      <c r="Y201" s="51"/>
      <c r="Z201" s="51"/>
      <c r="AA201" s="51"/>
      <c r="AB201" s="51"/>
      <c r="AC201" s="51"/>
      <c r="AD201" s="51"/>
      <c r="AE201" s="51"/>
      <c r="AF201" s="51"/>
      <c r="AG201" s="51"/>
      <c r="AH201" s="56"/>
    </row>
    <row r="202" spans="1:34" s="50" customFormat="1">
      <c r="A202" s="49"/>
      <c r="C202" s="51"/>
      <c r="D202" s="51"/>
      <c r="E202" s="51"/>
      <c r="F202" s="51"/>
      <c r="G202" s="51"/>
      <c r="H202" s="51"/>
      <c r="I202" s="51"/>
      <c r="J202" s="51"/>
      <c r="K202" s="51"/>
      <c r="L202" s="51"/>
      <c r="M202" s="51"/>
      <c r="N202" s="51"/>
      <c r="O202" s="51"/>
      <c r="P202" s="51"/>
      <c r="Q202" s="51"/>
      <c r="R202" s="51"/>
      <c r="S202" s="51"/>
      <c r="T202" s="51"/>
      <c r="U202" s="51"/>
      <c r="V202" s="51"/>
      <c r="W202" s="51"/>
      <c r="X202" s="51"/>
      <c r="Y202" s="51"/>
      <c r="Z202" s="51"/>
      <c r="AA202" s="51"/>
      <c r="AB202" s="51"/>
      <c r="AC202" s="51"/>
      <c r="AD202" s="51"/>
      <c r="AE202" s="51"/>
      <c r="AF202" s="51"/>
      <c r="AG202" s="51"/>
      <c r="AH202" s="56"/>
    </row>
    <row r="203" spans="1:34" s="50" customFormat="1">
      <c r="A203" s="49"/>
      <c r="C203" s="51"/>
      <c r="D203" s="51"/>
      <c r="E203" s="51"/>
      <c r="F203" s="51"/>
      <c r="G203" s="51"/>
      <c r="H203" s="51"/>
      <c r="I203" s="51"/>
      <c r="J203" s="51"/>
      <c r="K203" s="51"/>
      <c r="L203" s="51"/>
      <c r="M203" s="51"/>
      <c r="N203" s="51"/>
      <c r="O203" s="51"/>
      <c r="P203" s="51"/>
      <c r="Q203" s="51"/>
      <c r="R203" s="51"/>
      <c r="S203" s="51"/>
      <c r="T203" s="51"/>
      <c r="U203" s="51"/>
      <c r="V203" s="51"/>
      <c r="W203" s="51"/>
      <c r="X203" s="51"/>
      <c r="Y203" s="51"/>
      <c r="Z203" s="51"/>
      <c r="AA203" s="51"/>
      <c r="AB203" s="51"/>
      <c r="AC203" s="51"/>
      <c r="AD203" s="51"/>
      <c r="AE203" s="51"/>
      <c r="AF203" s="51"/>
      <c r="AG203" s="51"/>
      <c r="AH203" s="56"/>
    </row>
    <row r="204" spans="1:34" s="50" customFormat="1">
      <c r="A204" s="49"/>
      <c r="C204" s="51"/>
      <c r="D204" s="51"/>
      <c r="E204" s="51"/>
      <c r="F204" s="51"/>
      <c r="G204" s="51"/>
      <c r="H204" s="51"/>
      <c r="I204" s="51"/>
      <c r="J204" s="51"/>
      <c r="K204" s="51"/>
      <c r="L204" s="51"/>
      <c r="M204" s="51"/>
      <c r="N204" s="51"/>
      <c r="O204" s="51"/>
      <c r="P204" s="51"/>
      <c r="Q204" s="51"/>
      <c r="R204" s="51"/>
      <c r="S204" s="51"/>
      <c r="T204" s="51"/>
      <c r="U204" s="51"/>
      <c r="V204" s="51"/>
      <c r="W204" s="51"/>
      <c r="X204" s="51"/>
      <c r="Y204" s="51"/>
      <c r="Z204" s="51"/>
      <c r="AA204" s="51"/>
      <c r="AB204" s="51"/>
      <c r="AC204" s="51"/>
      <c r="AD204" s="51"/>
      <c r="AE204" s="51"/>
      <c r="AF204" s="51"/>
      <c r="AG204" s="51"/>
      <c r="AH204" s="56"/>
    </row>
    <row r="205" spans="1:34" s="50" customFormat="1">
      <c r="A205" s="49"/>
      <c r="C205" s="51"/>
      <c r="D205" s="51"/>
      <c r="E205" s="51"/>
      <c r="F205" s="51"/>
      <c r="G205" s="51"/>
      <c r="H205" s="51"/>
      <c r="I205" s="51"/>
      <c r="J205" s="51"/>
      <c r="K205" s="51"/>
      <c r="L205" s="51"/>
      <c r="M205" s="51"/>
      <c r="N205" s="51"/>
      <c r="O205" s="51"/>
      <c r="P205" s="51"/>
      <c r="Q205" s="51"/>
      <c r="R205" s="51"/>
      <c r="S205" s="51"/>
      <c r="T205" s="51"/>
      <c r="U205" s="51"/>
      <c r="V205" s="51"/>
      <c r="W205" s="51"/>
      <c r="X205" s="51"/>
      <c r="Y205" s="51"/>
      <c r="Z205" s="51"/>
      <c r="AA205" s="51"/>
      <c r="AB205" s="51"/>
      <c r="AC205" s="51"/>
      <c r="AD205" s="51"/>
      <c r="AE205" s="51"/>
      <c r="AF205" s="51"/>
      <c r="AG205" s="51"/>
      <c r="AH205" s="56"/>
    </row>
    <row r="206" spans="1:34" s="50" customFormat="1">
      <c r="A206" s="49"/>
      <c r="C206" s="51"/>
      <c r="D206" s="51"/>
      <c r="E206" s="51"/>
      <c r="F206" s="51"/>
      <c r="G206" s="51"/>
      <c r="H206" s="51"/>
      <c r="I206" s="51"/>
      <c r="J206" s="51"/>
      <c r="K206" s="51"/>
      <c r="L206" s="51"/>
      <c r="M206" s="51"/>
      <c r="N206" s="51"/>
      <c r="O206" s="51"/>
      <c r="P206" s="51"/>
      <c r="Q206" s="51"/>
      <c r="R206" s="51"/>
      <c r="S206" s="51"/>
      <c r="T206" s="51"/>
      <c r="U206" s="51"/>
      <c r="V206" s="51"/>
      <c r="W206" s="51"/>
      <c r="X206" s="51"/>
      <c r="Y206" s="51"/>
      <c r="Z206" s="51"/>
      <c r="AA206" s="51"/>
      <c r="AB206" s="51"/>
      <c r="AC206" s="51"/>
      <c r="AD206" s="51"/>
      <c r="AE206" s="51"/>
      <c r="AF206" s="51"/>
      <c r="AG206" s="51"/>
      <c r="AH206" s="56"/>
    </row>
    <row r="207" spans="1:34" s="50" customFormat="1">
      <c r="A207" s="49"/>
      <c r="C207" s="51"/>
      <c r="D207" s="51"/>
      <c r="E207" s="51"/>
      <c r="F207" s="51"/>
      <c r="G207" s="51"/>
      <c r="H207" s="51"/>
      <c r="I207" s="51"/>
      <c r="J207" s="51"/>
      <c r="K207" s="51"/>
      <c r="L207" s="51"/>
      <c r="M207" s="51"/>
      <c r="N207" s="51"/>
      <c r="O207" s="51"/>
      <c r="P207" s="51"/>
      <c r="Q207" s="51"/>
      <c r="R207" s="51"/>
      <c r="S207" s="51"/>
      <c r="T207" s="51"/>
      <c r="U207" s="51"/>
      <c r="V207" s="51"/>
      <c r="W207" s="51"/>
      <c r="X207" s="51"/>
      <c r="Y207" s="51"/>
      <c r="Z207" s="51"/>
      <c r="AA207" s="51"/>
      <c r="AB207" s="51"/>
      <c r="AC207" s="51"/>
      <c r="AD207" s="51"/>
      <c r="AE207" s="51"/>
      <c r="AF207" s="51"/>
      <c r="AG207" s="51"/>
      <c r="AH207" s="56"/>
    </row>
    <row r="208" spans="1:34" s="50" customFormat="1">
      <c r="A208" s="49"/>
      <c r="C208" s="51"/>
      <c r="D208" s="51"/>
      <c r="E208" s="51"/>
      <c r="F208" s="51"/>
      <c r="G208" s="51"/>
      <c r="H208" s="51"/>
      <c r="I208" s="51"/>
      <c r="J208" s="51"/>
      <c r="K208" s="51"/>
      <c r="L208" s="51"/>
      <c r="M208" s="51"/>
      <c r="N208" s="51"/>
      <c r="O208" s="51"/>
      <c r="P208" s="51"/>
      <c r="Q208" s="51"/>
      <c r="R208" s="51"/>
      <c r="S208" s="51"/>
      <c r="T208" s="51"/>
      <c r="U208" s="51"/>
      <c r="V208" s="51"/>
      <c r="W208" s="51"/>
      <c r="X208" s="51"/>
      <c r="Y208" s="51"/>
      <c r="Z208" s="51"/>
      <c r="AA208" s="51"/>
      <c r="AB208" s="51"/>
      <c r="AC208" s="51"/>
      <c r="AD208" s="51"/>
      <c r="AE208" s="51"/>
      <c r="AF208" s="51"/>
      <c r="AG208" s="51"/>
      <c r="AH208" s="56"/>
    </row>
    <row r="209" spans="1:34" s="50" customFormat="1">
      <c r="A209" s="49"/>
      <c r="C209" s="51"/>
      <c r="D209" s="51"/>
      <c r="E209" s="51"/>
      <c r="F209" s="51"/>
      <c r="G209" s="51"/>
      <c r="H209" s="51"/>
      <c r="I209" s="51"/>
      <c r="J209" s="51"/>
      <c r="K209" s="51"/>
      <c r="L209" s="51"/>
      <c r="M209" s="51"/>
      <c r="N209" s="51"/>
      <c r="O209" s="51"/>
      <c r="P209" s="51"/>
      <c r="Q209" s="51"/>
      <c r="R209" s="51"/>
      <c r="S209" s="51"/>
      <c r="T209" s="51"/>
      <c r="U209" s="51"/>
      <c r="V209" s="51"/>
      <c r="W209" s="51"/>
      <c r="X209" s="51"/>
      <c r="Y209" s="51"/>
      <c r="Z209" s="51"/>
      <c r="AA209" s="51"/>
      <c r="AB209" s="51"/>
      <c r="AC209" s="51"/>
      <c r="AD209" s="51"/>
      <c r="AE209" s="51"/>
      <c r="AF209" s="51"/>
      <c r="AG209" s="51"/>
      <c r="AH209" s="56"/>
    </row>
    <row r="210" spans="1:34" s="50" customFormat="1">
      <c r="A210" s="49"/>
      <c r="C210" s="51"/>
      <c r="D210" s="51"/>
      <c r="E210" s="51"/>
      <c r="F210" s="51"/>
      <c r="G210" s="51"/>
      <c r="H210" s="51"/>
      <c r="I210" s="51"/>
      <c r="J210" s="51"/>
      <c r="K210" s="51"/>
      <c r="L210" s="51"/>
      <c r="M210" s="51"/>
      <c r="N210" s="51"/>
      <c r="O210" s="51"/>
      <c r="P210" s="51"/>
      <c r="Q210" s="51"/>
      <c r="R210" s="51"/>
      <c r="S210" s="51"/>
      <c r="T210" s="51"/>
      <c r="U210" s="51"/>
      <c r="V210" s="51"/>
      <c r="W210" s="51"/>
      <c r="X210" s="51"/>
      <c r="Y210" s="51"/>
      <c r="Z210" s="51"/>
      <c r="AA210" s="51"/>
      <c r="AB210" s="51"/>
      <c r="AC210" s="51"/>
      <c r="AD210" s="51"/>
      <c r="AE210" s="51"/>
      <c r="AF210" s="51"/>
      <c r="AG210" s="51"/>
      <c r="AH210" s="56"/>
    </row>
    <row r="211" spans="1:34" s="50" customFormat="1">
      <c r="A211" s="49"/>
      <c r="C211" s="51"/>
      <c r="D211" s="51"/>
      <c r="E211" s="51"/>
      <c r="F211" s="51"/>
      <c r="G211" s="51"/>
      <c r="H211" s="51"/>
      <c r="I211" s="51"/>
      <c r="J211" s="51"/>
      <c r="K211" s="51"/>
      <c r="L211" s="51"/>
      <c r="M211" s="51"/>
      <c r="N211" s="51"/>
      <c r="O211" s="51"/>
      <c r="P211" s="51"/>
      <c r="Q211" s="51"/>
      <c r="R211" s="51"/>
      <c r="S211" s="51"/>
      <c r="T211" s="51"/>
      <c r="U211" s="51"/>
      <c r="V211" s="51"/>
      <c r="W211" s="51"/>
      <c r="X211" s="51"/>
      <c r="Y211" s="51"/>
      <c r="Z211" s="51"/>
      <c r="AA211" s="51"/>
      <c r="AB211" s="51"/>
      <c r="AC211" s="51"/>
      <c r="AD211" s="51"/>
      <c r="AE211" s="51"/>
      <c r="AF211" s="51"/>
      <c r="AG211" s="51"/>
      <c r="AH211" s="56"/>
    </row>
    <row r="212" spans="1:34" s="50" customFormat="1">
      <c r="A212" s="49"/>
      <c r="C212" s="51"/>
      <c r="D212" s="51"/>
      <c r="E212" s="51"/>
      <c r="F212" s="51"/>
      <c r="G212" s="51"/>
      <c r="H212" s="51"/>
      <c r="I212" s="51"/>
      <c r="J212" s="51"/>
      <c r="K212" s="51"/>
      <c r="L212" s="51"/>
      <c r="M212" s="51"/>
      <c r="N212" s="51"/>
      <c r="O212" s="51"/>
      <c r="P212" s="51"/>
      <c r="Q212" s="51"/>
      <c r="R212" s="51"/>
      <c r="S212" s="51"/>
      <c r="T212" s="51"/>
      <c r="U212" s="51"/>
      <c r="V212" s="51"/>
      <c r="W212" s="51"/>
      <c r="X212" s="51"/>
      <c r="Y212" s="51"/>
      <c r="Z212" s="51"/>
      <c r="AA212" s="51"/>
      <c r="AB212" s="51"/>
      <c r="AC212" s="51"/>
      <c r="AD212" s="51"/>
      <c r="AE212" s="51"/>
      <c r="AF212" s="51"/>
      <c r="AG212" s="51"/>
      <c r="AH212" s="56"/>
    </row>
    <row r="213" spans="1:34" s="50" customFormat="1">
      <c r="A213" s="49"/>
      <c r="C213" s="51"/>
      <c r="D213" s="51"/>
      <c r="E213" s="51"/>
      <c r="F213" s="51"/>
      <c r="G213" s="51"/>
      <c r="H213" s="51"/>
      <c r="I213" s="51"/>
      <c r="J213" s="51"/>
      <c r="K213" s="51"/>
      <c r="L213" s="51"/>
      <c r="M213" s="51"/>
      <c r="N213" s="51"/>
      <c r="O213" s="51"/>
      <c r="P213" s="51"/>
      <c r="Q213" s="51"/>
      <c r="R213" s="51"/>
      <c r="S213" s="51"/>
      <c r="T213" s="51"/>
      <c r="U213" s="51"/>
      <c r="V213" s="51"/>
      <c r="W213" s="51"/>
      <c r="X213" s="51"/>
      <c r="Y213" s="51"/>
      <c r="Z213" s="51"/>
      <c r="AA213" s="51"/>
      <c r="AB213" s="51"/>
      <c r="AC213" s="51"/>
      <c r="AD213" s="51"/>
      <c r="AE213" s="51"/>
      <c r="AF213" s="51"/>
      <c r="AG213" s="51"/>
      <c r="AH213" s="56"/>
    </row>
    <row r="214" spans="1:34" s="50" customFormat="1">
      <c r="A214" s="49"/>
      <c r="C214" s="51"/>
      <c r="D214" s="51"/>
      <c r="E214" s="51"/>
      <c r="F214" s="51"/>
      <c r="G214" s="51"/>
      <c r="H214" s="51"/>
      <c r="I214" s="51"/>
      <c r="J214" s="51"/>
      <c r="K214" s="51"/>
      <c r="L214" s="51"/>
      <c r="M214" s="51"/>
      <c r="N214" s="51"/>
      <c r="O214" s="51"/>
      <c r="P214" s="51"/>
      <c r="Q214" s="51"/>
      <c r="R214" s="51"/>
      <c r="S214" s="51"/>
      <c r="T214" s="51"/>
      <c r="U214" s="51"/>
      <c r="V214" s="51"/>
      <c r="W214" s="51"/>
      <c r="X214" s="51"/>
      <c r="Y214" s="51"/>
      <c r="Z214" s="51"/>
      <c r="AA214" s="51"/>
      <c r="AB214" s="51"/>
      <c r="AC214" s="51"/>
      <c r="AD214" s="51"/>
      <c r="AE214" s="51"/>
      <c r="AF214" s="51"/>
      <c r="AG214" s="51"/>
      <c r="AH214" s="56"/>
    </row>
    <row r="215" spans="1:34" s="50" customFormat="1">
      <c r="A215" s="49"/>
      <c r="C215" s="51"/>
      <c r="D215" s="51"/>
      <c r="E215" s="51"/>
      <c r="F215" s="51"/>
      <c r="G215" s="51"/>
      <c r="H215" s="51"/>
      <c r="I215" s="51"/>
      <c r="J215" s="51"/>
      <c r="K215" s="51"/>
      <c r="L215" s="51"/>
      <c r="M215" s="51"/>
      <c r="N215" s="51"/>
      <c r="O215" s="51"/>
      <c r="P215" s="51"/>
      <c r="Q215" s="51"/>
      <c r="R215" s="51"/>
      <c r="S215" s="51"/>
      <c r="T215" s="51"/>
      <c r="U215" s="51"/>
      <c r="V215" s="51"/>
      <c r="W215" s="51"/>
      <c r="X215" s="51"/>
      <c r="Y215" s="51"/>
      <c r="Z215" s="51"/>
      <c r="AA215" s="51"/>
      <c r="AB215" s="51"/>
      <c r="AC215" s="51"/>
      <c r="AD215" s="51"/>
      <c r="AE215" s="51"/>
      <c r="AF215" s="51"/>
      <c r="AG215" s="51"/>
      <c r="AH215" s="56"/>
    </row>
    <row r="216" spans="1:34" s="50" customFormat="1">
      <c r="A216" s="49"/>
      <c r="C216" s="51"/>
      <c r="D216" s="51"/>
      <c r="E216" s="51"/>
      <c r="F216" s="51"/>
      <c r="G216" s="51"/>
      <c r="H216" s="51"/>
      <c r="I216" s="51"/>
      <c r="J216" s="51"/>
      <c r="K216" s="51"/>
      <c r="L216" s="51"/>
      <c r="M216" s="51"/>
      <c r="N216" s="51"/>
      <c r="O216" s="51"/>
      <c r="P216" s="51"/>
      <c r="Q216" s="51"/>
      <c r="R216" s="51"/>
      <c r="S216" s="51"/>
      <c r="T216" s="51"/>
      <c r="U216" s="51"/>
      <c r="V216" s="51"/>
      <c r="W216" s="51"/>
      <c r="X216" s="51"/>
      <c r="Y216" s="51"/>
      <c r="Z216" s="51"/>
      <c r="AA216" s="51"/>
      <c r="AB216" s="51"/>
      <c r="AC216" s="51"/>
      <c r="AD216" s="51"/>
      <c r="AE216" s="51"/>
      <c r="AF216" s="51"/>
      <c r="AG216" s="51"/>
      <c r="AH216" s="56"/>
    </row>
    <row r="217" spans="1:34" s="50" customFormat="1">
      <c r="A217" s="49"/>
      <c r="C217" s="51"/>
      <c r="D217" s="51"/>
      <c r="E217" s="51"/>
      <c r="F217" s="51"/>
      <c r="G217" s="51"/>
      <c r="H217" s="51"/>
      <c r="I217" s="51"/>
      <c r="J217" s="51"/>
      <c r="K217" s="51"/>
      <c r="L217" s="51"/>
      <c r="M217" s="51"/>
      <c r="N217" s="51"/>
      <c r="O217" s="51"/>
      <c r="P217" s="51"/>
      <c r="Q217" s="51"/>
      <c r="R217" s="51"/>
      <c r="S217" s="51"/>
      <c r="T217" s="51"/>
      <c r="U217" s="51"/>
      <c r="V217" s="51"/>
      <c r="W217" s="51"/>
      <c r="X217" s="51"/>
      <c r="Y217" s="51"/>
      <c r="Z217" s="51"/>
      <c r="AA217" s="51"/>
      <c r="AB217" s="51"/>
      <c r="AC217" s="51"/>
      <c r="AD217" s="51"/>
      <c r="AE217" s="51"/>
      <c r="AF217" s="51"/>
      <c r="AG217" s="51"/>
      <c r="AH217" s="56"/>
    </row>
    <row r="218" spans="1:34" s="50" customFormat="1">
      <c r="A218" s="49"/>
      <c r="C218" s="51"/>
      <c r="D218" s="51"/>
      <c r="E218" s="51"/>
      <c r="F218" s="51"/>
      <c r="G218" s="51"/>
      <c r="H218" s="51"/>
      <c r="I218" s="51"/>
      <c r="J218" s="51"/>
      <c r="K218" s="51"/>
      <c r="L218" s="51"/>
      <c r="M218" s="51"/>
      <c r="N218" s="51"/>
      <c r="O218" s="51"/>
      <c r="P218" s="51"/>
      <c r="Q218" s="51"/>
      <c r="R218" s="51"/>
      <c r="S218" s="51"/>
      <c r="T218" s="51"/>
      <c r="U218" s="51"/>
      <c r="V218" s="51"/>
      <c r="W218" s="51"/>
      <c r="X218" s="51"/>
      <c r="Y218" s="51"/>
      <c r="Z218" s="51"/>
      <c r="AA218" s="51"/>
      <c r="AB218" s="51"/>
      <c r="AC218" s="51"/>
      <c r="AD218" s="51"/>
      <c r="AE218" s="51"/>
      <c r="AF218" s="51"/>
      <c r="AG218" s="51"/>
      <c r="AH218" s="56"/>
    </row>
    <row r="219" spans="1:34" s="50" customFormat="1">
      <c r="A219" s="49"/>
      <c r="C219" s="51"/>
      <c r="D219" s="51"/>
      <c r="E219" s="51"/>
      <c r="F219" s="51"/>
      <c r="G219" s="51"/>
      <c r="H219" s="51"/>
      <c r="I219" s="51"/>
      <c r="J219" s="51"/>
      <c r="K219" s="51"/>
      <c r="L219" s="51"/>
      <c r="M219" s="51"/>
      <c r="N219" s="51"/>
      <c r="O219" s="51"/>
      <c r="P219" s="51"/>
      <c r="Q219" s="51"/>
      <c r="R219" s="51"/>
      <c r="S219" s="51"/>
      <c r="T219" s="51"/>
      <c r="U219" s="51"/>
      <c r="V219" s="51"/>
      <c r="W219" s="51"/>
      <c r="X219" s="51"/>
      <c r="Y219" s="51"/>
      <c r="Z219" s="51"/>
      <c r="AA219" s="51"/>
      <c r="AB219" s="51"/>
      <c r="AC219" s="51"/>
      <c r="AD219" s="51"/>
      <c r="AE219" s="51"/>
      <c r="AF219" s="51"/>
      <c r="AG219" s="51"/>
      <c r="AH219" s="56"/>
    </row>
    <row r="220" spans="1:34" s="50" customFormat="1">
      <c r="A220" s="49"/>
      <c r="C220" s="51"/>
      <c r="D220" s="51"/>
      <c r="E220" s="51"/>
      <c r="F220" s="51"/>
      <c r="G220" s="51"/>
      <c r="H220" s="51"/>
      <c r="I220" s="51"/>
      <c r="J220" s="51"/>
      <c r="K220" s="51"/>
      <c r="L220" s="51"/>
      <c r="M220" s="51"/>
      <c r="N220" s="51"/>
      <c r="O220" s="51"/>
      <c r="P220" s="51"/>
      <c r="Q220" s="51"/>
      <c r="R220" s="51"/>
      <c r="S220" s="51"/>
      <c r="T220" s="51"/>
      <c r="U220" s="51"/>
      <c r="V220" s="51"/>
      <c r="W220" s="51"/>
      <c r="X220" s="51"/>
      <c r="Y220" s="51"/>
      <c r="Z220" s="51"/>
      <c r="AA220" s="51"/>
      <c r="AB220" s="51"/>
      <c r="AC220" s="51"/>
      <c r="AD220" s="51"/>
      <c r="AE220" s="51"/>
      <c r="AF220" s="51"/>
      <c r="AG220" s="51"/>
      <c r="AH220" s="56"/>
    </row>
    <row r="221" spans="1:34" s="50" customFormat="1">
      <c r="A221" s="49"/>
      <c r="C221" s="51"/>
      <c r="D221" s="51"/>
      <c r="E221" s="51"/>
      <c r="F221" s="51"/>
      <c r="G221" s="51"/>
      <c r="H221" s="51"/>
      <c r="I221" s="51"/>
      <c r="J221" s="51"/>
      <c r="K221" s="51"/>
      <c r="L221" s="51"/>
      <c r="M221" s="51"/>
      <c r="N221" s="51"/>
      <c r="O221" s="51"/>
      <c r="P221" s="51"/>
      <c r="Q221" s="51"/>
      <c r="R221" s="51"/>
      <c r="S221" s="51"/>
      <c r="T221" s="51"/>
      <c r="U221" s="51"/>
      <c r="V221" s="51"/>
      <c r="W221" s="51"/>
      <c r="X221" s="51"/>
      <c r="Y221" s="51"/>
      <c r="Z221" s="51"/>
      <c r="AA221" s="51"/>
      <c r="AB221" s="51"/>
      <c r="AC221" s="51"/>
      <c r="AD221" s="51"/>
      <c r="AE221" s="51"/>
      <c r="AF221" s="51"/>
      <c r="AG221" s="51"/>
      <c r="AH221" s="56"/>
    </row>
    <row r="222" spans="1:34" s="50" customFormat="1">
      <c r="A222" s="49"/>
      <c r="C222" s="51"/>
      <c r="D222" s="51"/>
      <c r="E222" s="51"/>
      <c r="F222" s="51"/>
      <c r="G222" s="51"/>
      <c r="H222" s="51"/>
      <c r="I222" s="51"/>
      <c r="J222" s="51"/>
      <c r="K222" s="51"/>
      <c r="L222" s="51"/>
      <c r="M222" s="51"/>
      <c r="N222" s="51"/>
      <c r="O222" s="51"/>
      <c r="P222" s="51"/>
      <c r="Q222" s="51"/>
      <c r="R222" s="51"/>
      <c r="S222" s="51"/>
      <c r="T222" s="51"/>
      <c r="U222" s="51"/>
      <c r="V222" s="51"/>
      <c r="W222" s="51"/>
      <c r="X222" s="51"/>
      <c r="Y222" s="51"/>
      <c r="Z222" s="51"/>
      <c r="AA222" s="51"/>
      <c r="AB222" s="51"/>
      <c r="AC222" s="51"/>
      <c r="AD222" s="51"/>
      <c r="AE222" s="51"/>
      <c r="AF222" s="51"/>
      <c r="AG222" s="51"/>
      <c r="AH222" s="56"/>
    </row>
    <row r="223" spans="1:34" s="50" customFormat="1">
      <c r="A223" s="49"/>
      <c r="C223" s="51"/>
      <c r="D223" s="51"/>
      <c r="E223" s="51"/>
      <c r="F223" s="51"/>
      <c r="G223" s="51"/>
      <c r="H223" s="51"/>
      <c r="I223" s="51"/>
      <c r="J223" s="51"/>
      <c r="K223" s="51"/>
      <c r="L223" s="51"/>
      <c r="M223" s="51"/>
      <c r="N223" s="51"/>
      <c r="O223" s="51"/>
      <c r="P223" s="51"/>
      <c r="Q223" s="51"/>
      <c r="R223" s="51"/>
      <c r="S223" s="51"/>
      <c r="T223" s="51"/>
      <c r="U223" s="51"/>
      <c r="V223" s="51"/>
      <c r="W223" s="51"/>
      <c r="X223" s="51"/>
      <c r="Y223" s="51"/>
      <c r="Z223" s="51"/>
      <c r="AA223" s="51"/>
      <c r="AB223" s="51"/>
      <c r="AC223" s="51"/>
      <c r="AD223" s="51"/>
      <c r="AE223" s="51"/>
      <c r="AF223" s="51"/>
      <c r="AG223" s="51"/>
      <c r="AH223" s="56"/>
    </row>
    <row r="224" spans="1:34" s="50" customFormat="1">
      <c r="A224" s="49"/>
      <c r="C224" s="51"/>
      <c r="D224" s="51"/>
      <c r="E224" s="51"/>
      <c r="F224" s="51"/>
      <c r="G224" s="51"/>
      <c r="H224" s="51"/>
      <c r="I224" s="51"/>
      <c r="J224" s="51"/>
      <c r="K224" s="51"/>
      <c r="L224" s="51"/>
      <c r="M224" s="51"/>
      <c r="N224" s="51"/>
      <c r="O224" s="51"/>
      <c r="P224" s="51"/>
      <c r="Q224" s="51"/>
      <c r="R224" s="51"/>
      <c r="S224" s="51"/>
      <c r="T224" s="51"/>
      <c r="U224" s="51"/>
      <c r="V224" s="51"/>
      <c r="W224" s="51"/>
      <c r="X224" s="51"/>
      <c r="Y224" s="51"/>
      <c r="Z224" s="51"/>
      <c r="AA224" s="51"/>
      <c r="AB224" s="51"/>
      <c r="AC224" s="51"/>
      <c r="AD224" s="51"/>
      <c r="AE224" s="51"/>
      <c r="AF224" s="51"/>
      <c r="AG224" s="51"/>
      <c r="AH224" s="56"/>
    </row>
    <row r="225" spans="1:34" s="50" customFormat="1">
      <c r="A225" s="49"/>
      <c r="C225" s="51"/>
      <c r="D225" s="51"/>
      <c r="E225" s="51"/>
      <c r="F225" s="51"/>
      <c r="G225" s="51"/>
      <c r="H225" s="51"/>
      <c r="I225" s="51"/>
      <c r="J225" s="51"/>
      <c r="K225" s="51"/>
      <c r="L225" s="51"/>
      <c r="M225" s="51"/>
      <c r="N225" s="51"/>
      <c r="O225" s="51"/>
      <c r="P225" s="51"/>
      <c r="Q225" s="51"/>
      <c r="R225" s="51"/>
      <c r="S225" s="51"/>
      <c r="T225" s="51"/>
      <c r="U225" s="51"/>
      <c r="V225" s="51"/>
      <c r="W225" s="51"/>
      <c r="X225" s="51"/>
      <c r="Y225" s="51"/>
      <c r="Z225" s="51"/>
      <c r="AA225" s="51"/>
      <c r="AB225" s="51"/>
      <c r="AC225" s="51"/>
      <c r="AD225" s="51"/>
      <c r="AE225" s="51"/>
      <c r="AF225" s="51"/>
      <c r="AG225" s="51"/>
      <c r="AH225" s="56"/>
    </row>
    <row r="226" spans="1:34" s="50" customFormat="1">
      <c r="A226" s="49"/>
      <c r="C226" s="51"/>
      <c r="D226" s="51"/>
      <c r="E226" s="51"/>
      <c r="F226" s="51"/>
      <c r="G226" s="51"/>
      <c r="H226" s="51"/>
      <c r="I226" s="51"/>
      <c r="J226" s="51"/>
      <c r="K226" s="51"/>
      <c r="L226" s="51"/>
      <c r="M226" s="51"/>
      <c r="N226" s="51"/>
      <c r="O226" s="51"/>
      <c r="P226" s="51"/>
      <c r="Q226" s="51"/>
      <c r="R226" s="51"/>
      <c r="S226" s="51"/>
      <c r="T226" s="51"/>
      <c r="U226" s="51"/>
      <c r="V226" s="51"/>
      <c r="W226" s="51"/>
      <c r="X226" s="51"/>
      <c r="Y226" s="51"/>
      <c r="Z226" s="51"/>
      <c r="AA226" s="51"/>
      <c r="AB226" s="51"/>
      <c r="AC226" s="51"/>
      <c r="AD226" s="51"/>
      <c r="AE226" s="51"/>
      <c r="AF226" s="51"/>
      <c r="AG226" s="51"/>
      <c r="AH226" s="56"/>
    </row>
    <row r="227" spans="1:34" s="50" customFormat="1">
      <c r="A227" s="49"/>
      <c r="C227" s="51"/>
      <c r="D227" s="51"/>
      <c r="E227" s="51"/>
      <c r="F227" s="51"/>
      <c r="G227" s="51"/>
      <c r="H227" s="51"/>
      <c r="I227" s="51"/>
      <c r="J227" s="51"/>
      <c r="K227" s="51"/>
      <c r="L227" s="51"/>
      <c r="M227" s="51"/>
      <c r="N227" s="51"/>
      <c r="O227" s="51"/>
      <c r="P227" s="51"/>
      <c r="Q227" s="51"/>
      <c r="R227" s="51"/>
      <c r="S227" s="51"/>
      <c r="T227" s="51"/>
      <c r="U227" s="51"/>
      <c r="V227" s="51"/>
      <c r="W227" s="51"/>
      <c r="X227" s="51"/>
      <c r="Y227" s="51"/>
      <c r="Z227" s="51"/>
      <c r="AA227" s="51"/>
      <c r="AB227" s="51"/>
      <c r="AC227" s="51"/>
      <c r="AD227" s="51"/>
      <c r="AE227" s="51"/>
      <c r="AF227" s="51"/>
      <c r="AG227" s="51"/>
      <c r="AH227" s="56"/>
    </row>
    <row r="228" spans="1:34" s="50" customFormat="1">
      <c r="A228" s="49"/>
      <c r="C228" s="51"/>
      <c r="D228" s="51"/>
      <c r="E228" s="51"/>
      <c r="F228" s="51"/>
      <c r="G228" s="51"/>
      <c r="H228" s="51"/>
      <c r="I228" s="51"/>
      <c r="J228" s="51"/>
      <c r="K228" s="51"/>
      <c r="L228" s="51"/>
      <c r="M228" s="51"/>
      <c r="N228" s="51"/>
      <c r="O228" s="51"/>
      <c r="P228" s="51"/>
      <c r="Q228" s="51"/>
      <c r="R228" s="51"/>
      <c r="S228" s="51"/>
      <c r="T228" s="51"/>
      <c r="U228" s="51"/>
      <c r="V228" s="51"/>
      <c r="W228" s="51"/>
      <c r="X228" s="51"/>
      <c r="Y228" s="51"/>
      <c r="Z228" s="51"/>
      <c r="AA228" s="51"/>
      <c r="AB228" s="51"/>
      <c r="AC228" s="51"/>
      <c r="AD228" s="51"/>
      <c r="AE228" s="51"/>
      <c r="AF228" s="51"/>
      <c r="AG228" s="51"/>
      <c r="AH228" s="56"/>
    </row>
    <row r="229" spans="1:34" s="50" customFormat="1">
      <c r="A229" s="49"/>
      <c r="C229" s="51"/>
      <c r="D229" s="51"/>
      <c r="E229" s="51"/>
      <c r="F229" s="51"/>
      <c r="G229" s="51"/>
      <c r="H229" s="51"/>
      <c r="I229" s="51"/>
      <c r="J229" s="51"/>
      <c r="K229" s="51"/>
      <c r="L229" s="51"/>
      <c r="M229" s="51"/>
      <c r="N229" s="51"/>
      <c r="O229" s="51"/>
      <c r="P229" s="51"/>
      <c r="Q229" s="51"/>
      <c r="R229" s="51"/>
      <c r="S229" s="51"/>
      <c r="T229" s="51"/>
      <c r="U229" s="51"/>
      <c r="V229" s="51"/>
      <c r="W229" s="51"/>
      <c r="X229" s="51"/>
      <c r="Y229" s="51"/>
      <c r="Z229" s="51"/>
      <c r="AA229" s="51"/>
      <c r="AB229" s="51"/>
      <c r="AC229" s="51"/>
      <c r="AD229" s="51"/>
      <c r="AE229" s="51"/>
      <c r="AF229" s="51"/>
      <c r="AG229" s="51"/>
      <c r="AH229" s="56"/>
    </row>
    <row r="230" spans="1:34" s="50" customFormat="1">
      <c r="A230" s="49"/>
      <c r="C230" s="51"/>
      <c r="D230" s="51"/>
      <c r="E230" s="51"/>
      <c r="F230" s="51"/>
      <c r="G230" s="51"/>
      <c r="H230" s="51"/>
      <c r="I230" s="51"/>
      <c r="J230" s="51"/>
      <c r="K230" s="51"/>
      <c r="L230" s="51"/>
      <c r="M230" s="51"/>
      <c r="N230" s="51"/>
      <c r="O230" s="51"/>
      <c r="P230" s="51"/>
      <c r="Q230" s="51"/>
      <c r="R230" s="51"/>
      <c r="S230" s="51"/>
      <c r="T230" s="51"/>
      <c r="U230" s="51"/>
      <c r="V230" s="51"/>
      <c r="W230" s="51"/>
      <c r="X230" s="51"/>
      <c r="Y230" s="51"/>
      <c r="Z230" s="51"/>
      <c r="AA230" s="51"/>
      <c r="AB230" s="51"/>
      <c r="AC230" s="51"/>
      <c r="AD230" s="51"/>
      <c r="AE230" s="51"/>
      <c r="AF230" s="51"/>
      <c r="AG230" s="51"/>
      <c r="AH230" s="56"/>
    </row>
    <row r="231" spans="1:34" s="50" customFormat="1">
      <c r="A231" s="49"/>
      <c r="C231" s="51"/>
      <c r="D231" s="51"/>
      <c r="E231" s="51"/>
      <c r="F231" s="51"/>
      <c r="G231" s="51"/>
      <c r="H231" s="51"/>
      <c r="I231" s="51"/>
      <c r="J231" s="51"/>
      <c r="K231" s="51"/>
      <c r="L231" s="51"/>
      <c r="M231" s="51"/>
      <c r="N231" s="51"/>
      <c r="O231" s="51"/>
      <c r="P231" s="51"/>
      <c r="Q231" s="51"/>
      <c r="R231" s="51"/>
      <c r="S231" s="51"/>
      <c r="T231" s="51"/>
      <c r="U231" s="51"/>
      <c r="V231" s="51"/>
      <c r="W231" s="51"/>
      <c r="X231" s="51"/>
      <c r="Y231" s="51"/>
      <c r="Z231" s="51"/>
      <c r="AA231" s="51"/>
      <c r="AB231" s="51"/>
      <c r="AC231" s="51"/>
      <c r="AD231" s="51"/>
      <c r="AE231" s="51"/>
      <c r="AF231" s="51"/>
      <c r="AG231" s="51"/>
      <c r="AH231" s="56"/>
    </row>
    <row r="232" spans="1:34" s="50" customFormat="1">
      <c r="A232" s="49"/>
      <c r="C232" s="51"/>
      <c r="D232" s="51"/>
      <c r="E232" s="51"/>
      <c r="F232" s="51"/>
      <c r="G232" s="51"/>
      <c r="H232" s="51"/>
      <c r="I232" s="51"/>
      <c r="J232" s="51"/>
      <c r="K232" s="51"/>
      <c r="L232" s="51"/>
      <c r="M232" s="51"/>
      <c r="N232" s="51"/>
      <c r="O232" s="51"/>
      <c r="P232" s="51"/>
      <c r="Q232" s="51"/>
      <c r="R232" s="51"/>
      <c r="S232" s="51"/>
      <c r="T232" s="51"/>
      <c r="U232" s="51"/>
      <c r="V232" s="51"/>
      <c r="W232" s="51"/>
      <c r="X232" s="51"/>
      <c r="Y232" s="51"/>
      <c r="Z232" s="51"/>
      <c r="AA232" s="51"/>
      <c r="AB232" s="51"/>
      <c r="AC232" s="51"/>
      <c r="AD232" s="51"/>
      <c r="AE232" s="51"/>
      <c r="AF232" s="51"/>
      <c r="AG232" s="51"/>
      <c r="AH232" s="56"/>
    </row>
    <row r="233" spans="1:34" s="50" customFormat="1">
      <c r="A233" s="49"/>
      <c r="C233" s="51"/>
      <c r="D233" s="51"/>
      <c r="E233" s="51"/>
      <c r="F233" s="51"/>
      <c r="G233" s="51"/>
      <c r="H233" s="51"/>
      <c r="I233" s="51"/>
      <c r="J233" s="51"/>
      <c r="K233" s="51"/>
      <c r="L233" s="51"/>
      <c r="M233" s="51"/>
      <c r="N233" s="51"/>
      <c r="O233" s="51"/>
      <c r="P233" s="51"/>
      <c r="Q233" s="51"/>
      <c r="R233" s="51"/>
      <c r="S233" s="51"/>
      <c r="T233" s="51"/>
      <c r="U233" s="51"/>
      <c r="V233" s="51"/>
      <c r="W233" s="51"/>
      <c r="X233" s="51"/>
      <c r="Y233" s="51"/>
      <c r="Z233" s="51"/>
      <c r="AA233" s="51"/>
      <c r="AB233" s="51"/>
      <c r="AC233" s="51"/>
      <c r="AD233" s="51"/>
      <c r="AE233" s="51"/>
      <c r="AF233" s="51"/>
      <c r="AG233" s="51"/>
      <c r="AH233" s="56"/>
    </row>
    <row r="234" spans="1:34" s="50" customFormat="1">
      <c r="A234" s="49"/>
      <c r="C234" s="51"/>
      <c r="D234" s="51"/>
      <c r="E234" s="51"/>
      <c r="F234" s="51"/>
      <c r="G234" s="51"/>
      <c r="H234" s="51"/>
      <c r="I234" s="51"/>
      <c r="J234" s="51"/>
      <c r="K234" s="51"/>
      <c r="L234" s="51"/>
      <c r="M234" s="51"/>
      <c r="N234" s="51"/>
      <c r="O234" s="51"/>
      <c r="P234" s="51"/>
      <c r="Q234" s="51"/>
      <c r="R234" s="51"/>
      <c r="S234" s="51"/>
      <c r="T234" s="51"/>
      <c r="U234" s="51"/>
      <c r="V234" s="51"/>
      <c r="W234" s="51"/>
      <c r="X234" s="51"/>
      <c r="Y234" s="51"/>
      <c r="Z234" s="51"/>
      <c r="AA234" s="51"/>
      <c r="AB234" s="51"/>
      <c r="AC234" s="51"/>
      <c r="AD234" s="51"/>
      <c r="AE234" s="51"/>
      <c r="AF234" s="51"/>
      <c r="AG234" s="51"/>
      <c r="AH234" s="56"/>
    </row>
    <row r="235" spans="1:34" s="50" customFormat="1">
      <c r="A235" s="49"/>
      <c r="C235" s="51"/>
      <c r="D235" s="51"/>
      <c r="E235" s="51"/>
      <c r="F235" s="51"/>
      <c r="G235" s="51"/>
      <c r="H235" s="51"/>
      <c r="I235" s="51"/>
      <c r="J235" s="51"/>
      <c r="K235" s="51"/>
      <c r="L235" s="51"/>
      <c r="M235" s="51"/>
      <c r="N235" s="51"/>
      <c r="O235" s="51"/>
      <c r="P235" s="51"/>
      <c r="Q235" s="51"/>
      <c r="R235" s="51"/>
      <c r="S235" s="51"/>
      <c r="T235" s="51"/>
      <c r="U235" s="51"/>
      <c r="V235" s="51"/>
      <c r="W235" s="51"/>
      <c r="X235" s="51"/>
      <c r="Y235" s="51"/>
      <c r="Z235" s="51"/>
      <c r="AA235" s="51"/>
      <c r="AB235" s="51"/>
      <c r="AC235" s="51"/>
      <c r="AD235" s="51"/>
      <c r="AE235" s="51"/>
      <c r="AF235" s="51"/>
      <c r="AG235" s="51"/>
      <c r="AH235" s="56"/>
    </row>
    <row r="236" spans="1:34" s="50" customFormat="1">
      <c r="A236" s="49"/>
      <c r="C236" s="51"/>
      <c r="D236" s="51"/>
      <c r="E236" s="51"/>
      <c r="F236" s="51"/>
      <c r="G236" s="51"/>
      <c r="H236" s="51"/>
      <c r="I236" s="51"/>
      <c r="J236" s="51"/>
      <c r="K236" s="51"/>
      <c r="L236" s="51"/>
      <c r="M236" s="51"/>
      <c r="N236" s="51"/>
      <c r="O236" s="51"/>
      <c r="P236" s="51"/>
      <c r="Q236" s="51"/>
      <c r="R236" s="51"/>
      <c r="S236" s="51"/>
      <c r="T236" s="51"/>
      <c r="U236" s="51"/>
      <c r="V236" s="51"/>
      <c r="W236" s="51"/>
      <c r="X236" s="51"/>
      <c r="Y236" s="51"/>
      <c r="Z236" s="51"/>
      <c r="AA236" s="51"/>
      <c r="AB236" s="51"/>
      <c r="AC236" s="51"/>
      <c r="AD236" s="51"/>
      <c r="AE236" s="51"/>
      <c r="AF236" s="51"/>
      <c r="AG236" s="51"/>
      <c r="AH236" s="56"/>
    </row>
    <row r="237" spans="1:34" s="50" customFormat="1">
      <c r="A237" s="49"/>
      <c r="C237" s="51"/>
      <c r="D237" s="51"/>
      <c r="E237" s="51"/>
      <c r="F237" s="51"/>
      <c r="G237" s="51"/>
      <c r="H237" s="51"/>
      <c r="I237" s="51"/>
      <c r="J237" s="51"/>
      <c r="K237" s="51"/>
      <c r="L237" s="51"/>
      <c r="M237" s="51"/>
      <c r="N237" s="51"/>
      <c r="O237" s="51"/>
      <c r="P237" s="51"/>
      <c r="Q237" s="51"/>
      <c r="R237" s="51"/>
      <c r="S237" s="51"/>
      <c r="T237" s="51"/>
      <c r="U237" s="51"/>
      <c r="V237" s="51"/>
      <c r="W237" s="51"/>
      <c r="X237" s="51"/>
      <c r="Y237" s="51"/>
      <c r="Z237" s="51"/>
      <c r="AA237" s="51"/>
      <c r="AB237" s="51"/>
      <c r="AC237" s="51"/>
      <c r="AD237" s="51"/>
      <c r="AE237" s="51"/>
      <c r="AF237" s="51"/>
      <c r="AG237" s="51"/>
      <c r="AH237" s="56"/>
    </row>
    <row r="238" spans="1:34" s="50" customFormat="1">
      <c r="A238" s="49"/>
      <c r="C238" s="51"/>
      <c r="D238" s="51"/>
      <c r="E238" s="51"/>
      <c r="F238" s="51"/>
      <c r="G238" s="51"/>
      <c r="H238" s="51"/>
      <c r="I238" s="51"/>
      <c r="J238" s="51"/>
      <c r="K238" s="51"/>
      <c r="L238" s="51"/>
      <c r="M238" s="51"/>
      <c r="N238" s="51"/>
      <c r="O238" s="51"/>
      <c r="P238" s="51"/>
      <c r="Q238" s="51"/>
      <c r="R238" s="51"/>
      <c r="S238" s="51"/>
      <c r="T238" s="51"/>
      <c r="U238" s="51"/>
      <c r="V238" s="51"/>
      <c r="W238" s="51"/>
      <c r="X238" s="51"/>
      <c r="Y238" s="51"/>
      <c r="Z238" s="51"/>
      <c r="AA238" s="51"/>
      <c r="AB238" s="51"/>
      <c r="AC238" s="51"/>
      <c r="AD238" s="51"/>
      <c r="AE238" s="51"/>
      <c r="AF238" s="51"/>
      <c r="AG238" s="51"/>
      <c r="AH238" s="56"/>
    </row>
    <row r="239" spans="1:34" s="50" customFormat="1">
      <c r="A239" s="49"/>
      <c r="C239" s="51"/>
      <c r="D239" s="51"/>
      <c r="E239" s="51"/>
      <c r="F239" s="51"/>
      <c r="G239" s="51"/>
      <c r="H239" s="51"/>
      <c r="I239" s="51"/>
      <c r="J239" s="51"/>
      <c r="K239" s="51"/>
      <c r="L239" s="51"/>
      <c r="M239" s="51"/>
      <c r="N239" s="51"/>
      <c r="O239" s="51"/>
      <c r="P239" s="51"/>
      <c r="Q239" s="51"/>
      <c r="R239" s="51"/>
      <c r="S239" s="51"/>
      <c r="T239" s="51"/>
      <c r="U239" s="51"/>
      <c r="V239" s="51"/>
      <c r="W239" s="51"/>
      <c r="X239" s="51"/>
      <c r="Y239" s="51"/>
      <c r="Z239" s="51"/>
      <c r="AA239" s="51"/>
      <c r="AB239" s="51"/>
      <c r="AC239" s="51"/>
      <c r="AD239" s="51"/>
      <c r="AE239" s="51"/>
      <c r="AF239" s="51"/>
      <c r="AG239" s="51"/>
      <c r="AH239" s="56"/>
    </row>
    <row r="240" spans="1:34" s="50" customFormat="1">
      <c r="A240" s="49"/>
      <c r="C240" s="51"/>
      <c r="D240" s="51"/>
      <c r="E240" s="51"/>
      <c r="F240" s="51"/>
      <c r="G240" s="51"/>
      <c r="H240" s="51"/>
      <c r="I240" s="51"/>
      <c r="J240" s="51"/>
      <c r="K240" s="51"/>
      <c r="L240" s="51"/>
      <c r="M240" s="51"/>
      <c r="N240" s="51"/>
      <c r="O240" s="51"/>
      <c r="P240" s="51"/>
      <c r="Q240" s="51"/>
      <c r="R240" s="51"/>
      <c r="S240" s="51"/>
      <c r="T240" s="51"/>
      <c r="U240" s="51"/>
      <c r="V240" s="51"/>
      <c r="W240" s="51"/>
      <c r="X240" s="51"/>
      <c r="Y240" s="51"/>
      <c r="Z240" s="51"/>
      <c r="AA240" s="51"/>
      <c r="AB240" s="51"/>
      <c r="AC240" s="51"/>
      <c r="AD240" s="51"/>
      <c r="AE240" s="51"/>
      <c r="AF240" s="51"/>
      <c r="AG240" s="51"/>
      <c r="AH240" s="56"/>
    </row>
    <row r="241" spans="1:34" s="50" customFormat="1">
      <c r="A241" s="49"/>
      <c r="C241" s="51"/>
      <c r="D241" s="51"/>
      <c r="E241" s="51"/>
      <c r="F241" s="51"/>
      <c r="G241" s="51"/>
      <c r="H241" s="51"/>
      <c r="I241" s="51"/>
      <c r="J241" s="51"/>
      <c r="K241" s="51"/>
      <c r="L241" s="51"/>
      <c r="M241" s="51"/>
      <c r="N241" s="51"/>
      <c r="O241" s="51"/>
      <c r="P241" s="51"/>
      <c r="Q241" s="51"/>
      <c r="R241" s="51"/>
      <c r="S241" s="51"/>
      <c r="T241" s="51"/>
      <c r="U241" s="51"/>
      <c r="V241" s="51"/>
      <c r="W241" s="51"/>
      <c r="X241" s="51"/>
      <c r="Y241" s="51"/>
      <c r="Z241" s="51"/>
      <c r="AA241" s="51"/>
      <c r="AB241" s="51"/>
      <c r="AC241" s="51"/>
      <c r="AD241" s="51"/>
      <c r="AE241" s="51"/>
      <c r="AF241" s="51"/>
      <c r="AG241" s="51"/>
      <c r="AH241" s="56"/>
    </row>
    <row r="242" spans="1:34" s="50" customFormat="1">
      <c r="A242" s="49"/>
      <c r="C242" s="51"/>
      <c r="D242" s="51"/>
      <c r="E242" s="51"/>
      <c r="F242" s="51"/>
      <c r="G242" s="51"/>
      <c r="H242" s="51"/>
      <c r="I242" s="51"/>
      <c r="J242" s="51"/>
      <c r="K242" s="51"/>
      <c r="L242" s="51"/>
      <c r="M242" s="51"/>
      <c r="N242" s="51"/>
      <c r="O242" s="51"/>
      <c r="P242" s="51"/>
      <c r="Q242" s="51"/>
      <c r="R242" s="51"/>
      <c r="S242" s="51"/>
      <c r="T242" s="51"/>
      <c r="U242" s="51"/>
      <c r="V242" s="51"/>
      <c r="W242" s="51"/>
      <c r="X242" s="51"/>
      <c r="Y242" s="51"/>
      <c r="Z242" s="51"/>
      <c r="AA242" s="51"/>
      <c r="AB242" s="51"/>
      <c r="AC242" s="51"/>
      <c r="AD242" s="51"/>
      <c r="AE242" s="51"/>
      <c r="AF242" s="51"/>
      <c r="AG242" s="51"/>
      <c r="AH242" s="56"/>
    </row>
    <row r="243" spans="1:34" s="50" customFormat="1">
      <c r="A243" s="49"/>
      <c r="C243" s="51"/>
      <c r="D243" s="51"/>
      <c r="E243" s="51"/>
      <c r="F243" s="51"/>
      <c r="G243" s="51"/>
      <c r="H243" s="51"/>
      <c r="I243" s="51"/>
      <c r="J243" s="51"/>
      <c r="K243" s="51"/>
      <c r="L243" s="51"/>
      <c r="M243" s="51"/>
      <c r="N243" s="51"/>
      <c r="O243" s="51"/>
      <c r="P243" s="51"/>
      <c r="Q243" s="51"/>
      <c r="R243" s="51"/>
      <c r="S243" s="51"/>
      <c r="T243" s="51"/>
      <c r="U243" s="51"/>
      <c r="V243" s="51"/>
      <c r="W243" s="51"/>
      <c r="X243" s="51"/>
      <c r="Y243" s="51"/>
      <c r="Z243" s="51"/>
      <c r="AA243" s="51"/>
      <c r="AB243" s="51"/>
      <c r="AC243" s="51"/>
      <c r="AD243" s="51"/>
      <c r="AE243" s="51"/>
      <c r="AF243" s="51"/>
      <c r="AG243" s="51"/>
      <c r="AH243" s="56"/>
    </row>
    <row r="244" spans="1:34" s="50" customFormat="1">
      <c r="A244" s="49"/>
      <c r="C244" s="51"/>
      <c r="D244" s="51"/>
      <c r="E244" s="51"/>
      <c r="F244" s="51"/>
      <c r="G244" s="51"/>
      <c r="H244" s="51"/>
      <c r="I244" s="51"/>
      <c r="J244" s="51"/>
      <c r="K244" s="51"/>
      <c r="L244" s="51"/>
      <c r="M244" s="51"/>
      <c r="N244" s="51"/>
      <c r="O244" s="51"/>
      <c r="P244" s="51"/>
      <c r="Q244" s="51"/>
      <c r="R244" s="51"/>
      <c r="S244" s="51"/>
      <c r="T244" s="51"/>
      <c r="U244" s="51"/>
      <c r="V244" s="51"/>
      <c r="W244" s="51"/>
      <c r="X244" s="51"/>
      <c r="Y244" s="51"/>
      <c r="Z244" s="51"/>
      <c r="AA244" s="51"/>
      <c r="AB244" s="51"/>
      <c r="AC244" s="51"/>
      <c r="AD244" s="51"/>
      <c r="AE244" s="51"/>
      <c r="AF244" s="51"/>
      <c r="AG244" s="51"/>
      <c r="AH244" s="56"/>
    </row>
    <row r="245" spans="1:34" s="50" customFormat="1">
      <c r="A245" s="49"/>
      <c r="C245" s="51"/>
      <c r="D245" s="51"/>
      <c r="E245" s="51"/>
      <c r="F245" s="51"/>
      <c r="G245" s="51"/>
      <c r="H245" s="51"/>
      <c r="I245" s="51"/>
      <c r="J245" s="51"/>
      <c r="K245" s="51"/>
      <c r="L245" s="51"/>
      <c r="M245" s="51"/>
      <c r="N245" s="51"/>
      <c r="O245" s="51"/>
      <c r="P245" s="51"/>
      <c r="Q245" s="51"/>
      <c r="R245" s="51"/>
      <c r="S245" s="51"/>
      <c r="T245" s="51"/>
      <c r="U245" s="51"/>
      <c r="V245" s="51"/>
      <c r="W245" s="51"/>
      <c r="X245" s="51"/>
      <c r="Y245" s="51"/>
      <c r="Z245" s="51"/>
      <c r="AA245" s="51"/>
      <c r="AB245" s="51"/>
      <c r="AC245" s="51"/>
      <c r="AD245" s="51"/>
      <c r="AE245" s="51"/>
      <c r="AF245" s="51"/>
      <c r="AG245" s="51"/>
      <c r="AH245" s="56"/>
    </row>
    <row r="246" spans="1:34" s="50" customFormat="1">
      <c r="A246" s="49"/>
      <c r="C246" s="51"/>
      <c r="D246" s="51"/>
      <c r="E246" s="51"/>
      <c r="F246" s="51"/>
      <c r="G246" s="51"/>
      <c r="H246" s="51"/>
      <c r="I246" s="51"/>
      <c r="J246" s="51"/>
      <c r="K246" s="51"/>
      <c r="L246" s="51"/>
      <c r="M246" s="51"/>
      <c r="N246" s="51"/>
      <c r="O246" s="51"/>
      <c r="P246" s="51"/>
      <c r="Q246" s="51"/>
      <c r="R246" s="51"/>
      <c r="S246" s="51"/>
      <c r="T246" s="51"/>
      <c r="U246" s="51"/>
      <c r="V246" s="51"/>
      <c r="W246" s="51"/>
      <c r="X246" s="51"/>
      <c r="Y246" s="51"/>
      <c r="Z246" s="51"/>
      <c r="AA246" s="51"/>
      <c r="AB246" s="51"/>
      <c r="AC246" s="51"/>
      <c r="AD246" s="51"/>
      <c r="AE246" s="51"/>
      <c r="AF246" s="51"/>
      <c r="AG246" s="51"/>
      <c r="AH246" s="56"/>
    </row>
    <row r="247" spans="1:34" s="50" customFormat="1">
      <c r="A247" s="49"/>
      <c r="C247" s="51"/>
      <c r="D247" s="51"/>
      <c r="E247" s="51"/>
      <c r="F247" s="51"/>
      <c r="G247" s="51"/>
      <c r="H247" s="51"/>
      <c r="I247" s="51"/>
      <c r="J247" s="51"/>
      <c r="K247" s="51"/>
      <c r="L247" s="51"/>
      <c r="M247" s="51"/>
      <c r="N247" s="51"/>
      <c r="O247" s="51"/>
      <c r="P247" s="51"/>
      <c r="Q247" s="51"/>
      <c r="R247" s="51"/>
      <c r="S247" s="51"/>
      <c r="T247" s="51"/>
      <c r="U247" s="51"/>
      <c r="V247" s="51"/>
      <c r="W247" s="51"/>
      <c r="X247" s="51"/>
      <c r="Y247" s="51"/>
      <c r="Z247" s="51"/>
      <c r="AA247" s="51"/>
      <c r="AB247" s="51"/>
      <c r="AC247" s="51"/>
      <c r="AD247" s="51"/>
      <c r="AE247" s="51"/>
      <c r="AF247" s="51"/>
      <c r="AG247" s="51"/>
      <c r="AH247" s="56"/>
    </row>
    <row r="248" spans="1:34" s="50" customFormat="1">
      <c r="A248" s="49"/>
      <c r="C248" s="51"/>
      <c r="D248" s="51"/>
      <c r="E248" s="51"/>
      <c r="F248" s="51"/>
      <c r="G248" s="51"/>
      <c r="H248" s="51"/>
      <c r="I248" s="51"/>
      <c r="J248" s="51"/>
      <c r="K248" s="51"/>
      <c r="L248" s="51"/>
      <c r="M248" s="51"/>
      <c r="N248" s="51"/>
      <c r="O248" s="51"/>
      <c r="P248" s="51"/>
      <c r="Q248" s="51"/>
      <c r="R248" s="51"/>
      <c r="S248" s="51"/>
      <c r="T248" s="51"/>
      <c r="U248" s="51"/>
      <c r="V248" s="51"/>
      <c r="W248" s="51"/>
      <c r="X248" s="51"/>
      <c r="Y248" s="51"/>
      <c r="Z248" s="51"/>
      <c r="AA248" s="51"/>
      <c r="AB248" s="51"/>
      <c r="AC248" s="51"/>
      <c r="AD248" s="51"/>
      <c r="AE248" s="51"/>
      <c r="AF248" s="51"/>
      <c r="AG248" s="51"/>
      <c r="AH248" s="56"/>
    </row>
    <row r="249" spans="1:34" s="50" customFormat="1">
      <c r="A249" s="49"/>
      <c r="C249" s="51"/>
      <c r="D249" s="51"/>
      <c r="E249" s="51"/>
      <c r="F249" s="51"/>
      <c r="G249" s="51"/>
      <c r="H249" s="51"/>
      <c r="I249" s="51"/>
      <c r="J249" s="51"/>
      <c r="K249" s="51"/>
      <c r="L249" s="51"/>
      <c r="M249" s="51"/>
      <c r="N249" s="51"/>
      <c r="O249" s="51"/>
      <c r="P249" s="51"/>
      <c r="Q249" s="51"/>
      <c r="R249" s="51"/>
      <c r="S249" s="51"/>
      <c r="T249" s="51"/>
      <c r="U249" s="51"/>
      <c r="V249" s="51"/>
      <c r="W249" s="51"/>
      <c r="X249" s="51"/>
      <c r="Y249" s="51"/>
      <c r="Z249" s="51"/>
      <c r="AA249" s="51"/>
      <c r="AB249" s="51"/>
      <c r="AC249" s="51"/>
      <c r="AD249" s="51"/>
      <c r="AE249" s="51"/>
      <c r="AF249" s="51"/>
      <c r="AG249" s="51"/>
      <c r="AH249" s="56"/>
    </row>
    <row r="250" spans="1:34" s="50" customFormat="1">
      <c r="A250" s="49"/>
      <c r="C250" s="51"/>
      <c r="D250" s="51"/>
      <c r="E250" s="51"/>
      <c r="F250" s="51"/>
      <c r="G250" s="51"/>
      <c r="H250" s="51"/>
      <c r="I250" s="51"/>
      <c r="J250" s="51"/>
      <c r="K250" s="51"/>
      <c r="L250" s="51"/>
      <c r="M250" s="51"/>
      <c r="N250" s="51"/>
      <c r="O250" s="51"/>
      <c r="P250" s="51"/>
      <c r="Q250" s="51"/>
      <c r="R250" s="51"/>
      <c r="S250" s="51"/>
      <c r="T250" s="51"/>
      <c r="U250" s="51"/>
      <c r="V250" s="51"/>
      <c r="W250" s="51"/>
      <c r="X250" s="51"/>
      <c r="Y250" s="51"/>
      <c r="Z250" s="51"/>
      <c r="AA250" s="51"/>
      <c r="AB250" s="51"/>
      <c r="AC250" s="51"/>
      <c r="AD250" s="51"/>
      <c r="AE250" s="51"/>
      <c r="AF250" s="51"/>
      <c r="AG250" s="51"/>
      <c r="AH250" s="56"/>
    </row>
  </sheetData>
  <mergeCells count="18">
    <mergeCell ref="AG1:AH1"/>
    <mergeCell ref="K1:L1"/>
    <mergeCell ref="M1:N1"/>
    <mergeCell ref="O1:P1"/>
    <mergeCell ref="W1:X1"/>
    <mergeCell ref="Y1:Z1"/>
    <mergeCell ref="AA1:AB1"/>
    <mergeCell ref="AC1:AD1"/>
    <mergeCell ref="AE1:AF1"/>
    <mergeCell ref="Q1:R1"/>
    <mergeCell ref="S1:T1"/>
    <mergeCell ref="U1:V1"/>
    <mergeCell ref="I1:J1"/>
    <mergeCell ref="A1:A2"/>
    <mergeCell ref="B1:B2"/>
    <mergeCell ref="C1:D1"/>
    <mergeCell ref="E1:F1"/>
    <mergeCell ref="G1:H1"/>
  </mergeCells>
  <pageMargins left="0.31496062992125984" right="0.31496062992125984" top="0.74803149606299213" bottom="0.35433070866141736" header="0.31496062992125984" footer="0.31496062992125984"/>
  <pageSetup paperSize="8" scale="70" fitToHeight="0" orientation="portrait" r:id="rId1"/>
  <headerFooter>
    <oddHeader>&amp;CNakłday w latach 2017/2018 liczone wg nowelizacji ustawy</oddHeader>
  </headerFooter>
  <colBreaks count="2" manualBreakCount="2">
    <brk id="16" max="84" man="1"/>
    <brk id="24" max="84" man="1"/>
  </col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A1:BG245"/>
  <sheetViews>
    <sheetView zoomScale="85" zoomScaleNormal="85" workbookViewId="0">
      <pane xSplit="2" ySplit="2" topLeftCell="AG3" activePane="bottomRight" state="frozen"/>
      <selection pane="topRight" activeCell="C1" sqref="C1"/>
      <selection pane="bottomLeft" activeCell="A3" sqref="A3"/>
      <selection pane="bottomRight" activeCell="AK24" sqref="AK24"/>
    </sheetView>
  </sheetViews>
  <sheetFormatPr defaultColWidth="9.140625" defaultRowHeight="15"/>
  <cols>
    <col min="1" max="1" width="5.7109375" style="26" customWidth="1"/>
    <col min="2" max="2" width="50.5703125" style="1" customWidth="1"/>
    <col min="3" max="3" width="12.140625" style="6" hidden="1" customWidth="1"/>
    <col min="4" max="4" width="12.140625" style="8" hidden="1" customWidth="1"/>
    <col min="5" max="5" width="13.85546875" style="6" hidden="1" customWidth="1"/>
    <col min="6" max="6" width="13.85546875" style="8" hidden="1" customWidth="1"/>
    <col min="7" max="7" width="13.85546875" style="6" hidden="1" customWidth="1"/>
    <col min="8" max="8" width="13.85546875" style="8" hidden="1" customWidth="1"/>
    <col min="9" max="9" width="13.85546875" style="6" hidden="1" customWidth="1"/>
    <col min="10" max="10" width="13.85546875" style="8" hidden="1" customWidth="1"/>
    <col min="11" max="11" width="13.85546875" style="6" hidden="1" customWidth="1"/>
    <col min="12" max="12" width="13.85546875" style="8" hidden="1" customWidth="1"/>
    <col min="13" max="13" width="13.85546875" style="6" hidden="1" customWidth="1"/>
    <col min="14" max="14" width="13.85546875" style="8" hidden="1" customWidth="1"/>
    <col min="15" max="15" width="13.85546875" style="6" hidden="1" customWidth="1"/>
    <col min="16" max="16" width="13.85546875" style="8" hidden="1" customWidth="1"/>
    <col min="17" max="17" width="13.85546875" style="6" hidden="1" customWidth="1"/>
    <col min="18" max="18" width="13.85546875" style="8" hidden="1" customWidth="1"/>
    <col min="19" max="19" width="13.85546875" style="6" hidden="1" customWidth="1"/>
    <col min="20" max="20" width="13.85546875" style="8" hidden="1" customWidth="1"/>
    <col min="21" max="21" width="13.85546875" style="6" hidden="1" customWidth="1"/>
    <col min="22" max="22" width="13.85546875" style="8" hidden="1" customWidth="1"/>
    <col min="23" max="23" width="13.85546875" style="6" hidden="1" customWidth="1"/>
    <col min="24" max="24" width="13.85546875" style="8" hidden="1" customWidth="1"/>
    <col min="25" max="25" width="13.85546875" style="6" hidden="1" customWidth="1"/>
    <col min="26" max="26" width="13.85546875" style="8" hidden="1" customWidth="1"/>
    <col min="27" max="27" width="13.85546875" style="6" hidden="1" customWidth="1"/>
    <col min="28" max="31" width="13.85546875" style="8" hidden="1" customWidth="1"/>
    <col min="32" max="32" width="13.85546875" style="51" hidden="1" customWidth="1"/>
    <col min="33" max="33" width="13.85546875" style="51" bestFit="1" customWidth="1"/>
    <col min="34" max="34" width="13.85546875" style="56" bestFit="1" customWidth="1"/>
    <col min="35" max="16384" width="9.140625" style="1"/>
  </cols>
  <sheetData>
    <row r="1" spans="1:59" s="54" customFormat="1">
      <c r="A1" s="177" t="s">
        <v>19</v>
      </c>
      <c r="B1" s="178" t="s">
        <v>64</v>
      </c>
      <c r="C1" s="175">
        <v>2005</v>
      </c>
      <c r="D1" s="176"/>
      <c r="E1" s="175">
        <v>2006</v>
      </c>
      <c r="F1" s="176"/>
      <c r="G1" s="175">
        <v>2007</v>
      </c>
      <c r="H1" s="176"/>
      <c r="I1" s="175">
        <v>2008</v>
      </c>
      <c r="J1" s="176"/>
      <c r="K1" s="175">
        <v>2009</v>
      </c>
      <c r="L1" s="176"/>
      <c r="M1" s="175">
        <v>2010</v>
      </c>
      <c r="N1" s="176"/>
      <c r="O1" s="175">
        <v>2011</v>
      </c>
      <c r="P1" s="176"/>
      <c r="Q1" s="175">
        <v>2012</v>
      </c>
      <c r="R1" s="176"/>
      <c r="S1" s="175">
        <v>2013</v>
      </c>
      <c r="T1" s="176"/>
      <c r="U1" s="175">
        <v>2014</v>
      </c>
      <c r="V1" s="176"/>
      <c r="W1" s="175">
        <v>2015</v>
      </c>
      <c r="X1" s="176"/>
      <c r="Y1" s="175">
        <v>2016</v>
      </c>
      <c r="Z1" s="176"/>
      <c r="AA1" s="175" t="s">
        <v>17</v>
      </c>
      <c r="AB1" s="176"/>
      <c r="AC1" s="176">
        <v>2018</v>
      </c>
      <c r="AD1" s="176"/>
      <c r="AE1" s="176">
        <v>2019</v>
      </c>
      <c r="AF1" s="176"/>
      <c r="AG1" s="100">
        <v>2020</v>
      </c>
      <c r="AH1" s="100"/>
    </row>
    <row r="2" spans="1:59" s="54" customFormat="1" ht="38.25">
      <c r="A2" s="177"/>
      <c r="B2" s="178"/>
      <c r="C2" s="86" t="s">
        <v>62</v>
      </c>
      <c r="D2" s="86" t="s">
        <v>1</v>
      </c>
      <c r="E2" s="86" t="s">
        <v>62</v>
      </c>
      <c r="F2" s="86" t="s">
        <v>1</v>
      </c>
      <c r="G2" s="86" t="s">
        <v>62</v>
      </c>
      <c r="H2" s="86" t="s">
        <v>1</v>
      </c>
      <c r="I2" s="86" t="s">
        <v>62</v>
      </c>
      <c r="J2" s="86" t="s">
        <v>1</v>
      </c>
      <c r="K2" s="86" t="s">
        <v>62</v>
      </c>
      <c r="L2" s="86" t="s">
        <v>1</v>
      </c>
      <c r="M2" s="86" t="s">
        <v>62</v>
      </c>
      <c r="N2" s="86" t="s">
        <v>1</v>
      </c>
      <c r="O2" s="86" t="s">
        <v>62</v>
      </c>
      <c r="P2" s="86" t="s">
        <v>1</v>
      </c>
      <c r="Q2" s="86" t="s">
        <v>62</v>
      </c>
      <c r="R2" s="86" t="s">
        <v>1</v>
      </c>
      <c r="S2" s="86" t="s">
        <v>62</v>
      </c>
      <c r="T2" s="86" t="s">
        <v>1</v>
      </c>
      <c r="U2" s="86" t="s">
        <v>62</v>
      </c>
      <c r="V2" s="86" t="s">
        <v>1</v>
      </c>
      <c r="W2" s="86" t="s">
        <v>62</v>
      </c>
      <c r="X2" s="86" t="s">
        <v>1</v>
      </c>
      <c r="Y2" s="86" t="s">
        <v>62</v>
      </c>
      <c r="Z2" s="86" t="s">
        <v>1</v>
      </c>
      <c r="AA2" s="86" t="s">
        <v>62</v>
      </c>
      <c r="AB2" s="86" t="s">
        <v>1</v>
      </c>
      <c r="AC2" s="86" t="s">
        <v>62</v>
      </c>
      <c r="AD2" s="86" t="s">
        <v>1</v>
      </c>
      <c r="AE2" s="86" t="s">
        <v>62</v>
      </c>
      <c r="AF2" s="86" t="s">
        <v>1</v>
      </c>
      <c r="AG2" s="86" t="s">
        <v>65</v>
      </c>
      <c r="AH2" s="86" t="s">
        <v>66</v>
      </c>
    </row>
    <row r="3" spans="1:59" s="20" customFormat="1" ht="38.25">
      <c r="A3" s="87" t="s">
        <v>20</v>
      </c>
      <c r="B3" s="88" t="s">
        <v>46</v>
      </c>
      <c r="C3" s="89">
        <v>32640563</v>
      </c>
      <c r="D3" s="89">
        <v>32850882</v>
      </c>
      <c r="E3" s="89">
        <v>34946638</v>
      </c>
      <c r="F3" s="89">
        <v>36670746</v>
      </c>
      <c r="G3" s="89">
        <v>39897085</v>
      </c>
      <c r="H3" s="89">
        <v>40352128</v>
      </c>
      <c r="I3" s="89">
        <v>46062681</v>
      </c>
      <c r="J3" s="89">
        <v>49289545</v>
      </c>
      <c r="K3" s="89">
        <v>54169115</v>
      </c>
      <c r="L3" s="89">
        <v>54574799</v>
      </c>
      <c r="M3" s="89">
        <v>54300698</v>
      </c>
      <c r="N3" s="89">
        <v>56036700</v>
      </c>
      <c r="O3" s="89">
        <v>56772862</v>
      </c>
      <c r="P3" s="89">
        <v>57545771</v>
      </c>
      <c r="Q3" s="89">
        <v>61068349</v>
      </c>
      <c r="R3" s="89">
        <v>59151362</v>
      </c>
      <c r="S3" s="89">
        <v>63157117</v>
      </c>
      <c r="T3" s="89">
        <v>61208506</v>
      </c>
      <c r="U3" s="89">
        <v>63340802</v>
      </c>
      <c r="V3" s="89">
        <v>62570410</v>
      </c>
      <c r="W3" s="89">
        <v>64948039</v>
      </c>
      <c r="X3" s="89">
        <v>66697481</v>
      </c>
      <c r="Y3" s="89">
        <v>69533396</v>
      </c>
      <c r="Z3" s="89">
        <v>69760162</v>
      </c>
      <c r="AA3" s="89">
        <v>73707917</v>
      </c>
      <c r="AB3" s="89">
        <v>74474317</v>
      </c>
      <c r="AC3" s="89">
        <v>78893960</v>
      </c>
      <c r="AD3" s="89">
        <v>78512757</v>
      </c>
      <c r="AE3" s="89">
        <v>84225312</v>
      </c>
      <c r="AF3" s="89">
        <v>86915607</v>
      </c>
      <c r="AG3" s="89">
        <v>93799417</v>
      </c>
      <c r="AH3" s="89">
        <v>100839539.39</v>
      </c>
      <c r="AI3" s="99">
        <f>AH3/$AH$12</f>
        <v>0.86701499992699582</v>
      </c>
    </row>
    <row r="4" spans="1:59" s="47" customFormat="1" ht="25.5">
      <c r="A4" s="87" t="s">
        <v>21</v>
      </c>
      <c r="B4" s="88" t="s">
        <v>2</v>
      </c>
      <c r="C4" s="89">
        <v>3443835</v>
      </c>
      <c r="D4" s="89">
        <v>3583317</v>
      </c>
      <c r="E4" s="89">
        <v>3724518</v>
      </c>
      <c r="F4" s="89">
        <v>3646853</v>
      </c>
      <c r="G4" s="89">
        <v>4008005</v>
      </c>
      <c r="H4" s="89">
        <v>4042585</v>
      </c>
      <c r="I4" s="89">
        <v>4677685</v>
      </c>
      <c r="J4" s="89">
        <v>4522790</v>
      </c>
      <c r="K4" s="89">
        <v>4392205</v>
      </c>
      <c r="L4" s="89">
        <v>4708286</v>
      </c>
      <c r="M4" s="89">
        <v>3482702</v>
      </c>
      <c r="N4" s="89">
        <v>4085571</v>
      </c>
      <c r="O4" s="89">
        <v>3686516</v>
      </c>
      <c r="P4" s="89">
        <v>4524194</v>
      </c>
      <c r="Q4" s="89">
        <v>3949494</v>
      </c>
      <c r="R4" s="89">
        <v>4110722</v>
      </c>
      <c r="S4" s="89">
        <v>3705064</v>
      </c>
      <c r="T4" s="89">
        <v>4317542</v>
      </c>
      <c r="U4" s="89">
        <v>4039086</v>
      </c>
      <c r="V4" s="89">
        <v>4266668</v>
      </c>
      <c r="W4" s="89">
        <v>4082269</v>
      </c>
      <c r="X4" s="89">
        <v>4664933</v>
      </c>
      <c r="Y4" s="89">
        <v>4534432</v>
      </c>
      <c r="Z4" s="89">
        <v>5604885</v>
      </c>
      <c r="AA4" s="89">
        <v>4944963</v>
      </c>
      <c r="AB4" s="89">
        <v>7184521</v>
      </c>
      <c r="AC4" s="89">
        <v>5103028</v>
      </c>
      <c r="AD4" s="89">
        <v>8120730</v>
      </c>
      <c r="AE4" s="89">
        <v>5420838</v>
      </c>
      <c r="AF4" s="89">
        <v>8354779</v>
      </c>
      <c r="AG4" s="89">
        <v>5221246</v>
      </c>
      <c r="AH4" s="89">
        <v>6144506.8000000007</v>
      </c>
      <c r="AI4" s="99">
        <f t="shared" ref="AI4:AI11" si="0">AH4/$AH$12</f>
        <v>5.2830264745157382E-2</v>
      </c>
    </row>
    <row r="5" spans="1:59" s="47" customFormat="1" ht="25.5">
      <c r="A5" s="87" t="s">
        <v>23</v>
      </c>
      <c r="B5" s="88" t="s">
        <v>3</v>
      </c>
      <c r="C5" s="89">
        <v>851602</v>
      </c>
      <c r="D5" s="89">
        <v>1211303</v>
      </c>
      <c r="E5" s="89">
        <v>904700</v>
      </c>
      <c r="F5" s="89">
        <v>1261590</v>
      </c>
      <c r="G5" s="89">
        <v>1150712</v>
      </c>
      <c r="H5" s="89">
        <v>2466026</v>
      </c>
      <c r="I5" s="89">
        <v>1242340</v>
      </c>
      <c r="J5" s="89">
        <v>3275636</v>
      </c>
      <c r="K5" s="89">
        <v>1416145</v>
      </c>
      <c r="L5" s="89">
        <v>3466951</v>
      </c>
      <c r="M5" s="89">
        <v>4197314</v>
      </c>
      <c r="N5" s="89">
        <v>4224693</v>
      </c>
      <c r="O5" s="89">
        <v>4298816</v>
      </c>
      <c r="P5" s="89">
        <v>4420066</v>
      </c>
      <c r="Q5" s="89">
        <v>4413108</v>
      </c>
      <c r="R5" s="89">
        <v>4596054</v>
      </c>
      <c r="S5" s="89">
        <v>4579982</v>
      </c>
      <c r="T5" s="89">
        <v>4797660</v>
      </c>
      <c r="U5" s="89">
        <v>4836284</v>
      </c>
      <c r="V5" s="89">
        <v>4796877</v>
      </c>
      <c r="W5" s="89">
        <v>4485223</v>
      </c>
      <c r="X5" s="89">
        <v>4505752</v>
      </c>
      <c r="Y5" s="89">
        <v>4540982</v>
      </c>
      <c r="Z5" s="89">
        <v>4510343</v>
      </c>
      <c r="AA5" s="89">
        <v>4373691</v>
      </c>
      <c r="AB5" s="89">
        <v>4402300</v>
      </c>
      <c r="AC5" s="89">
        <v>4135384</v>
      </c>
      <c r="AD5" s="89">
        <v>4361641</v>
      </c>
      <c r="AE5" s="89">
        <v>4668358</v>
      </c>
      <c r="AF5" s="89">
        <v>4511045</v>
      </c>
      <c r="AG5" s="89">
        <v>5279917</v>
      </c>
      <c r="AH5" s="89">
        <v>5521195.7000000002</v>
      </c>
      <c r="AI5" s="99">
        <f t="shared" si="0"/>
        <v>4.7471056674691044E-2</v>
      </c>
    </row>
    <row r="6" spans="1:59" s="47" customFormat="1" ht="45" customHeight="1">
      <c r="A6" s="87" t="s">
        <v>24</v>
      </c>
      <c r="B6" s="88" t="s">
        <v>5</v>
      </c>
      <c r="C6" s="89">
        <v>0</v>
      </c>
      <c r="D6" s="89">
        <v>0</v>
      </c>
      <c r="E6" s="89">
        <v>0</v>
      </c>
      <c r="F6" s="89">
        <v>0</v>
      </c>
      <c r="G6" s="89">
        <v>0</v>
      </c>
      <c r="H6" s="89">
        <v>0</v>
      </c>
      <c r="I6" s="89">
        <v>0</v>
      </c>
      <c r="J6" s="89">
        <v>0</v>
      </c>
      <c r="K6" s="89">
        <v>567583</v>
      </c>
      <c r="L6" s="89">
        <v>567583</v>
      </c>
      <c r="M6" s="89">
        <v>717583</v>
      </c>
      <c r="N6" s="89">
        <v>670357</v>
      </c>
      <c r="O6" s="89">
        <v>717583</v>
      </c>
      <c r="P6" s="89">
        <v>717583</v>
      </c>
      <c r="Q6" s="89">
        <v>717583</v>
      </c>
      <c r="R6" s="89">
        <v>754617</v>
      </c>
      <c r="S6" s="89">
        <v>835329</v>
      </c>
      <c r="T6" s="89">
        <v>835329</v>
      </c>
      <c r="U6" s="89">
        <v>835329</v>
      </c>
      <c r="V6" s="89">
        <v>835329</v>
      </c>
      <c r="W6" s="89">
        <v>835329</v>
      </c>
      <c r="X6" s="89">
        <v>835329</v>
      </c>
      <c r="Y6" s="89">
        <v>835329</v>
      </c>
      <c r="Z6" s="89">
        <v>835329</v>
      </c>
      <c r="AA6" s="89">
        <v>1032721</v>
      </c>
      <c r="AB6" s="89">
        <v>1032721</v>
      </c>
      <c r="AC6" s="89">
        <v>1179019</v>
      </c>
      <c r="AD6" s="89">
        <v>1429019</v>
      </c>
      <c r="AE6" s="89">
        <v>2243053</v>
      </c>
      <c r="AF6" s="89">
        <v>1942864</v>
      </c>
      <c r="AG6" s="89">
        <v>2243053</v>
      </c>
      <c r="AH6" s="89">
        <v>2044646</v>
      </c>
      <c r="AI6" s="99">
        <f t="shared" si="0"/>
        <v>1.757979818496206E-2</v>
      </c>
    </row>
    <row r="7" spans="1:59" s="47" customFormat="1" ht="15.75">
      <c r="A7" s="87" t="s">
        <v>25</v>
      </c>
      <c r="B7" s="88" t="s">
        <v>9</v>
      </c>
      <c r="C7" s="89">
        <v>0</v>
      </c>
      <c r="D7" s="89">
        <v>0</v>
      </c>
      <c r="E7" s="89">
        <v>0</v>
      </c>
      <c r="F7" s="89">
        <v>0</v>
      </c>
      <c r="G7" s="89">
        <v>0</v>
      </c>
      <c r="H7" s="89">
        <v>0</v>
      </c>
      <c r="I7" s="89">
        <v>0</v>
      </c>
      <c r="J7" s="89">
        <v>0</v>
      </c>
      <c r="K7" s="89">
        <v>0</v>
      </c>
      <c r="L7" s="89">
        <v>0</v>
      </c>
      <c r="M7" s="89">
        <v>213997</v>
      </c>
      <c r="N7" s="89">
        <v>470650</v>
      </c>
      <c r="O7" s="89">
        <v>439303</v>
      </c>
      <c r="P7" s="89">
        <v>482376</v>
      </c>
      <c r="Q7" s="89">
        <v>339703</v>
      </c>
      <c r="R7" s="89">
        <v>355241</v>
      </c>
      <c r="S7" s="89">
        <v>328845</v>
      </c>
      <c r="T7" s="89">
        <v>516877</v>
      </c>
      <c r="U7" s="89">
        <v>325103</v>
      </c>
      <c r="V7" s="89">
        <v>372061</v>
      </c>
      <c r="W7" s="89">
        <v>377349</v>
      </c>
      <c r="X7" s="89">
        <v>439637</v>
      </c>
      <c r="Y7" s="89">
        <v>300933</v>
      </c>
      <c r="Z7" s="89">
        <v>206990</v>
      </c>
      <c r="AA7" s="89">
        <v>495619</v>
      </c>
      <c r="AB7" s="89">
        <v>417094</v>
      </c>
      <c r="AC7" s="89">
        <v>533485</v>
      </c>
      <c r="AD7" s="89">
        <v>1014277</v>
      </c>
      <c r="AE7" s="89">
        <v>915092</v>
      </c>
      <c r="AF7" s="89">
        <v>820449</v>
      </c>
      <c r="AG7" s="89">
        <v>669991</v>
      </c>
      <c r="AH7" s="89">
        <v>1386207.50673</v>
      </c>
      <c r="AI7" s="99">
        <f t="shared" si="0"/>
        <v>1.1918565957526554E-2</v>
      </c>
    </row>
    <row r="8" spans="1:59" s="47" customFormat="1" ht="25.5">
      <c r="A8" s="87" t="s">
        <v>26</v>
      </c>
      <c r="B8" s="88" t="s">
        <v>45</v>
      </c>
      <c r="C8" s="89">
        <v>0</v>
      </c>
      <c r="D8" s="89">
        <v>0</v>
      </c>
      <c r="E8" s="89">
        <v>0</v>
      </c>
      <c r="F8" s="89">
        <v>0</v>
      </c>
      <c r="G8" s="89">
        <v>0</v>
      </c>
      <c r="H8" s="89">
        <v>0</v>
      </c>
      <c r="I8" s="89">
        <v>0</v>
      </c>
      <c r="J8" s="89">
        <v>0</v>
      </c>
      <c r="K8" s="89">
        <v>0</v>
      </c>
      <c r="L8" s="89">
        <v>0</v>
      </c>
      <c r="M8" s="89">
        <v>0</v>
      </c>
      <c r="N8" s="89">
        <v>0</v>
      </c>
      <c r="O8" s="89">
        <v>0</v>
      </c>
      <c r="P8" s="89">
        <v>0</v>
      </c>
      <c r="Q8" s="89">
        <v>0</v>
      </c>
      <c r="R8" s="89">
        <v>0</v>
      </c>
      <c r="S8" s="89">
        <v>0</v>
      </c>
      <c r="T8" s="89">
        <v>0</v>
      </c>
      <c r="U8" s="89">
        <v>0</v>
      </c>
      <c r="V8" s="89">
        <v>0</v>
      </c>
      <c r="W8" s="89">
        <v>0</v>
      </c>
      <c r="X8" s="89">
        <v>0</v>
      </c>
      <c r="Y8" s="89">
        <v>0</v>
      </c>
      <c r="Z8" s="89">
        <v>0</v>
      </c>
      <c r="AA8" s="89">
        <v>0</v>
      </c>
      <c r="AB8" s="89">
        <v>0</v>
      </c>
      <c r="AC8" s="89">
        <v>0</v>
      </c>
      <c r="AD8" s="89">
        <v>0</v>
      </c>
      <c r="AE8" s="89">
        <v>0</v>
      </c>
      <c r="AF8" s="89">
        <v>0</v>
      </c>
      <c r="AG8" s="89">
        <v>279473</v>
      </c>
      <c r="AH8" s="89">
        <v>279473</v>
      </c>
      <c r="AI8" s="99">
        <f t="shared" si="0"/>
        <v>2.4028995425838516E-3</v>
      </c>
    </row>
    <row r="9" spans="1:59" s="47" customFormat="1" ht="38.25">
      <c r="A9" s="87" t="s">
        <v>27</v>
      </c>
      <c r="B9" s="88" t="s">
        <v>6</v>
      </c>
      <c r="C9" s="89">
        <v>0</v>
      </c>
      <c r="D9" s="89">
        <v>0</v>
      </c>
      <c r="E9" s="89">
        <v>0</v>
      </c>
      <c r="F9" s="89">
        <v>0</v>
      </c>
      <c r="G9" s="89">
        <v>0</v>
      </c>
      <c r="H9" s="89">
        <v>0</v>
      </c>
      <c r="I9" s="89">
        <v>0</v>
      </c>
      <c r="J9" s="89">
        <v>0</v>
      </c>
      <c r="K9" s="89">
        <v>0</v>
      </c>
      <c r="L9" s="89">
        <v>0</v>
      </c>
      <c r="M9" s="89">
        <v>0</v>
      </c>
      <c r="N9" s="89">
        <v>0</v>
      </c>
      <c r="O9" s="89">
        <v>0</v>
      </c>
      <c r="P9" s="89">
        <v>0</v>
      </c>
      <c r="Q9" s="89">
        <v>0</v>
      </c>
      <c r="R9" s="89">
        <v>0</v>
      </c>
      <c r="S9" s="89">
        <v>0</v>
      </c>
      <c r="T9" s="89">
        <v>0</v>
      </c>
      <c r="U9" s="89">
        <v>0</v>
      </c>
      <c r="V9" s="89">
        <v>0</v>
      </c>
      <c r="W9" s="89">
        <v>0</v>
      </c>
      <c r="X9" s="89">
        <v>24117</v>
      </c>
      <c r="Y9" s="89">
        <v>48492</v>
      </c>
      <c r="Z9" s="89">
        <v>14274</v>
      </c>
      <c r="AA9" s="89">
        <v>25812</v>
      </c>
      <c r="AB9" s="89">
        <v>43848</v>
      </c>
      <c r="AC9" s="89">
        <v>26148</v>
      </c>
      <c r="AD9" s="89">
        <v>26148</v>
      </c>
      <c r="AE9" s="89">
        <v>50553</v>
      </c>
      <c r="AF9" s="89">
        <v>36785</v>
      </c>
      <c r="AG9" s="89">
        <v>41848</v>
      </c>
      <c r="AH9" s="89">
        <v>41848</v>
      </c>
      <c r="AI9" s="99">
        <f t="shared" si="0"/>
        <v>3.5980770971810885E-4</v>
      </c>
    </row>
    <row r="10" spans="1:59" s="47" customFormat="1" ht="25.5">
      <c r="A10" s="87" t="s">
        <v>36</v>
      </c>
      <c r="B10" s="88" t="s">
        <v>7</v>
      </c>
      <c r="C10" s="89">
        <v>0</v>
      </c>
      <c r="D10" s="89">
        <v>0</v>
      </c>
      <c r="E10" s="89">
        <v>0</v>
      </c>
      <c r="F10" s="89">
        <v>0</v>
      </c>
      <c r="G10" s="89">
        <v>0</v>
      </c>
      <c r="H10" s="89">
        <v>0</v>
      </c>
      <c r="I10" s="89">
        <v>0</v>
      </c>
      <c r="J10" s="89">
        <v>0</v>
      </c>
      <c r="K10" s="89">
        <v>0</v>
      </c>
      <c r="L10" s="89">
        <v>0</v>
      </c>
      <c r="M10" s="89">
        <v>0</v>
      </c>
      <c r="N10" s="89">
        <v>0</v>
      </c>
      <c r="O10" s="89">
        <v>22340</v>
      </c>
      <c r="P10" s="89">
        <v>89</v>
      </c>
      <c r="Q10" s="89">
        <v>18000</v>
      </c>
      <c r="R10" s="89">
        <v>5375</v>
      </c>
      <c r="S10" s="89">
        <v>13000</v>
      </c>
      <c r="T10" s="89">
        <v>10042</v>
      </c>
      <c r="U10" s="89">
        <v>13000</v>
      </c>
      <c r="V10" s="89">
        <v>9944</v>
      </c>
      <c r="W10" s="89">
        <v>13000</v>
      </c>
      <c r="X10" s="89">
        <v>9671</v>
      </c>
      <c r="Y10" s="89">
        <v>13000</v>
      </c>
      <c r="Z10" s="89">
        <v>9198</v>
      </c>
      <c r="AA10" s="89">
        <v>48000</v>
      </c>
      <c r="AB10" s="89">
        <v>29375</v>
      </c>
      <c r="AC10" s="89">
        <v>88000</v>
      </c>
      <c r="AD10" s="89">
        <v>73758</v>
      </c>
      <c r="AE10" s="89">
        <v>48000</v>
      </c>
      <c r="AF10" s="89">
        <v>35952</v>
      </c>
      <c r="AG10" s="89">
        <v>28073</v>
      </c>
      <c r="AH10" s="89">
        <v>24912</v>
      </c>
      <c r="AI10" s="99">
        <f t="shared" si="0"/>
        <v>2.1419254598780175E-4</v>
      </c>
    </row>
    <row r="11" spans="1:59" s="47" customFormat="1" ht="63.75">
      <c r="A11" s="87" t="s">
        <v>37</v>
      </c>
      <c r="B11" s="88" t="s">
        <v>38</v>
      </c>
      <c r="C11" s="89">
        <v>0</v>
      </c>
      <c r="D11" s="89">
        <v>0</v>
      </c>
      <c r="E11" s="89">
        <v>0</v>
      </c>
      <c r="F11" s="89">
        <v>0</v>
      </c>
      <c r="G11" s="89">
        <v>0</v>
      </c>
      <c r="H11" s="89">
        <v>0</v>
      </c>
      <c r="I11" s="89">
        <v>0</v>
      </c>
      <c r="J11" s="89">
        <v>0</v>
      </c>
      <c r="K11" s="89">
        <v>0</v>
      </c>
      <c r="L11" s="89">
        <v>0</v>
      </c>
      <c r="M11" s="89">
        <v>0</v>
      </c>
      <c r="N11" s="89">
        <v>0</v>
      </c>
      <c r="O11" s="89">
        <v>0</v>
      </c>
      <c r="P11" s="89">
        <v>0</v>
      </c>
      <c r="Q11" s="89">
        <v>0</v>
      </c>
      <c r="R11" s="89">
        <v>0</v>
      </c>
      <c r="S11" s="89">
        <v>0</v>
      </c>
      <c r="T11" s="89">
        <v>0</v>
      </c>
      <c r="U11" s="89">
        <v>0</v>
      </c>
      <c r="V11" s="89">
        <v>0</v>
      </c>
      <c r="W11" s="89">
        <v>0</v>
      </c>
      <c r="X11" s="89">
        <v>0</v>
      </c>
      <c r="Y11" s="89">
        <v>0</v>
      </c>
      <c r="Z11" s="89">
        <v>0</v>
      </c>
      <c r="AA11" s="89">
        <v>0</v>
      </c>
      <c r="AB11" s="89">
        <v>0</v>
      </c>
      <c r="AC11" s="89">
        <v>0</v>
      </c>
      <c r="AD11" s="89">
        <v>0</v>
      </c>
      <c r="AE11" s="89">
        <v>0</v>
      </c>
      <c r="AF11" s="89">
        <v>0</v>
      </c>
      <c r="AG11" s="89">
        <v>250000</v>
      </c>
      <c r="AH11" s="89">
        <v>24240</v>
      </c>
      <c r="AI11" s="99">
        <f t="shared" si="0"/>
        <v>2.0841471237734079E-4</v>
      </c>
    </row>
    <row r="12" spans="1:59" s="48" customFormat="1" ht="25.5">
      <c r="A12" s="92"/>
      <c r="B12" s="93" t="s">
        <v>61</v>
      </c>
      <c r="C12" s="94">
        <f t="shared" ref="C12:AH12" si="1">SUM(C3:C11)</f>
        <v>36936000</v>
      </c>
      <c r="D12" s="94">
        <f t="shared" si="1"/>
        <v>37645502</v>
      </c>
      <c r="E12" s="94">
        <f t="shared" si="1"/>
        <v>39575856</v>
      </c>
      <c r="F12" s="94">
        <f t="shared" si="1"/>
        <v>41579189</v>
      </c>
      <c r="G12" s="94">
        <f t="shared" si="1"/>
        <v>45055802</v>
      </c>
      <c r="H12" s="94">
        <f t="shared" si="1"/>
        <v>46860739</v>
      </c>
      <c r="I12" s="94">
        <f t="shared" si="1"/>
        <v>51982706</v>
      </c>
      <c r="J12" s="94">
        <f t="shared" si="1"/>
        <v>57087971</v>
      </c>
      <c r="K12" s="94">
        <f t="shared" si="1"/>
        <v>60545048</v>
      </c>
      <c r="L12" s="94">
        <f t="shared" si="1"/>
        <v>63317619</v>
      </c>
      <c r="M12" s="94">
        <f t="shared" si="1"/>
        <v>62912294</v>
      </c>
      <c r="N12" s="94">
        <f t="shared" si="1"/>
        <v>65487971</v>
      </c>
      <c r="O12" s="94">
        <f t="shared" si="1"/>
        <v>65937420</v>
      </c>
      <c r="P12" s="94">
        <f t="shared" si="1"/>
        <v>67690079</v>
      </c>
      <c r="Q12" s="94">
        <f t="shared" si="1"/>
        <v>70506237</v>
      </c>
      <c r="R12" s="94">
        <f t="shared" si="1"/>
        <v>68973371</v>
      </c>
      <c r="S12" s="94">
        <f t="shared" si="1"/>
        <v>72619337</v>
      </c>
      <c r="T12" s="94">
        <f t="shared" si="1"/>
        <v>71685956</v>
      </c>
      <c r="U12" s="94">
        <f t="shared" si="1"/>
        <v>73389604</v>
      </c>
      <c r="V12" s="94">
        <f t="shared" si="1"/>
        <v>72851289</v>
      </c>
      <c r="W12" s="94">
        <f t="shared" si="1"/>
        <v>74741209</v>
      </c>
      <c r="X12" s="94">
        <f t="shared" si="1"/>
        <v>77176920</v>
      </c>
      <c r="Y12" s="94">
        <f t="shared" si="1"/>
        <v>79806564</v>
      </c>
      <c r="Z12" s="94">
        <f t="shared" si="1"/>
        <v>80941181</v>
      </c>
      <c r="AA12" s="94">
        <f t="shared" si="1"/>
        <v>84628723</v>
      </c>
      <c r="AB12" s="94">
        <f t="shared" si="1"/>
        <v>87584176</v>
      </c>
      <c r="AC12" s="94">
        <f t="shared" si="1"/>
        <v>89959024</v>
      </c>
      <c r="AD12" s="94">
        <f t="shared" si="1"/>
        <v>93538330</v>
      </c>
      <c r="AE12" s="94">
        <f t="shared" si="1"/>
        <v>97571206</v>
      </c>
      <c r="AF12" s="94">
        <f t="shared" si="1"/>
        <v>102617481</v>
      </c>
      <c r="AG12" s="94">
        <f t="shared" si="1"/>
        <v>107813018</v>
      </c>
      <c r="AH12" s="94">
        <f t="shared" si="1"/>
        <v>116306568.39673001</v>
      </c>
    </row>
    <row r="13" spans="1:59" s="20" customFormat="1" ht="15.75">
      <c r="A13" s="92"/>
      <c r="B13" s="93" t="s">
        <v>32</v>
      </c>
      <c r="C13" s="94">
        <v>845930000</v>
      </c>
      <c r="D13" s="94">
        <v>845930000</v>
      </c>
      <c r="E13" s="94">
        <v>933062000</v>
      </c>
      <c r="F13" s="94">
        <v>933062000</v>
      </c>
      <c r="G13" s="94">
        <v>990468000</v>
      </c>
      <c r="H13" s="94">
        <v>990468000</v>
      </c>
      <c r="I13" s="94">
        <v>1069824000</v>
      </c>
      <c r="J13" s="94">
        <v>1069824000</v>
      </c>
      <c r="K13" s="94">
        <v>1167800000</v>
      </c>
      <c r="L13" s="94">
        <v>1167800000</v>
      </c>
      <c r="M13" s="94">
        <v>1271700000</v>
      </c>
      <c r="N13" s="94">
        <v>1271700000</v>
      </c>
      <c r="O13" s="94">
        <v>1344000000</v>
      </c>
      <c r="P13" s="94">
        <v>1344000000</v>
      </c>
      <c r="Q13" s="94">
        <v>1415400000</v>
      </c>
      <c r="R13" s="94">
        <v>1415400000</v>
      </c>
      <c r="S13" s="94">
        <v>1524700000</v>
      </c>
      <c r="T13" s="94">
        <v>1524700000</v>
      </c>
      <c r="U13" s="94">
        <v>1595300000</v>
      </c>
      <c r="V13" s="94">
        <v>1595300000</v>
      </c>
      <c r="W13" s="94">
        <v>1635700000</v>
      </c>
      <c r="X13" s="94">
        <v>1635700000</v>
      </c>
      <c r="Y13" s="94">
        <v>1728700000</v>
      </c>
      <c r="Z13" s="94">
        <v>1728700000</v>
      </c>
      <c r="AA13" s="94">
        <v>1789700000</v>
      </c>
      <c r="AB13" s="94">
        <v>1789700000</v>
      </c>
      <c r="AC13" s="94">
        <v>1851200000</v>
      </c>
      <c r="AD13" s="94">
        <v>1851200000</v>
      </c>
      <c r="AE13" s="94">
        <v>1982100000</v>
      </c>
      <c r="AF13" s="94">
        <v>1982100000</v>
      </c>
      <c r="AG13" s="94">
        <v>2115700000</v>
      </c>
      <c r="AH13" s="94">
        <v>2115700000</v>
      </c>
    </row>
    <row r="14" spans="1:59" s="20" customFormat="1" ht="15.75">
      <c r="A14" s="92"/>
      <c r="B14" s="93" t="s">
        <v>33</v>
      </c>
      <c r="C14" s="95">
        <f>C12/C13</f>
        <v>4.3663187261357324E-2</v>
      </c>
      <c r="D14" s="95">
        <f t="shared" ref="D14:AH14" si="2">D12/D13</f>
        <v>4.4501911505680142E-2</v>
      </c>
      <c r="E14" s="95">
        <f t="shared" si="2"/>
        <v>4.2415033513314229E-2</v>
      </c>
      <c r="F14" s="95">
        <f t="shared" si="2"/>
        <v>4.4562085906402787E-2</v>
      </c>
      <c r="G14" s="95">
        <f t="shared" si="2"/>
        <v>4.5489407027788885E-2</v>
      </c>
      <c r="H14" s="95">
        <f t="shared" si="2"/>
        <v>4.7311714260329457E-2</v>
      </c>
      <c r="I14" s="95">
        <f t="shared" si="2"/>
        <v>4.8589960591648718E-2</v>
      </c>
      <c r="J14" s="95">
        <f t="shared" si="2"/>
        <v>5.3362021229660203E-2</v>
      </c>
      <c r="K14" s="95">
        <f t="shared" si="2"/>
        <v>5.184539133413256E-2</v>
      </c>
      <c r="L14" s="95">
        <f t="shared" si="2"/>
        <v>5.4219574413426959E-2</v>
      </c>
      <c r="M14" s="95">
        <f t="shared" si="2"/>
        <v>4.9471018321931272E-2</v>
      </c>
      <c r="N14" s="95">
        <f t="shared" si="2"/>
        <v>5.1496399308012898E-2</v>
      </c>
      <c r="O14" s="95">
        <f t="shared" si="2"/>
        <v>4.9060580357142856E-2</v>
      </c>
      <c r="P14" s="95">
        <f t="shared" si="2"/>
        <v>5.0364642113095236E-2</v>
      </c>
      <c r="Q14" s="95">
        <f t="shared" si="2"/>
        <v>4.981364773208987E-2</v>
      </c>
      <c r="R14" s="95">
        <f t="shared" si="2"/>
        <v>4.8730656351561395E-2</v>
      </c>
      <c r="S14" s="95">
        <f t="shared" si="2"/>
        <v>4.7628606939069978E-2</v>
      </c>
      <c r="T14" s="95">
        <f t="shared" si="2"/>
        <v>4.7016433396733781E-2</v>
      </c>
      <c r="U14" s="95">
        <f t="shared" si="2"/>
        <v>4.6003638187174824E-2</v>
      </c>
      <c r="V14" s="95">
        <f t="shared" si="2"/>
        <v>4.5666200087757791E-2</v>
      </c>
      <c r="W14" s="95">
        <f t="shared" si="2"/>
        <v>4.5693714617594916E-2</v>
      </c>
      <c r="X14" s="95">
        <f t="shared" si="2"/>
        <v>4.7182808583481076E-2</v>
      </c>
      <c r="Y14" s="95">
        <f t="shared" si="2"/>
        <v>4.6165652802684101E-2</v>
      </c>
      <c r="Z14" s="95">
        <f t="shared" si="2"/>
        <v>4.682199398391855E-2</v>
      </c>
      <c r="AA14" s="95">
        <f t="shared" si="2"/>
        <v>4.7286541319774264E-2</v>
      </c>
      <c r="AB14" s="95">
        <f t="shared" si="2"/>
        <v>4.8937909146784378E-2</v>
      </c>
      <c r="AC14" s="95">
        <f t="shared" si="2"/>
        <v>4.8594978392394121E-2</v>
      </c>
      <c r="AD14" s="95">
        <f t="shared" si="2"/>
        <v>5.0528484226447706E-2</v>
      </c>
      <c r="AE14" s="95">
        <f t="shared" si="2"/>
        <v>4.9226177286716112E-2</v>
      </c>
      <c r="AF14" s="95">
        <f t="shared" si="2"/>
        <v>5.1772100802179505E-2</v>
      </c>
      <c r="AG14" s="95">
        <f t="shared" si="2"/>
        <v>5.0958556506120904E-2</v>
      </c>
      <c r="AH14" s="95">
        <f t="shared" si="2"/>
        <v>5.4973090890357804E-2</v>
      </c>
    </row>
    <row r="15" spans="1:59" s="50" customFormat="1" ht="15.75" thickBot="1">
      <c r="A15" s="49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1"/>
      <c r="AF15" s="51"/>
      <c r="AG15" s="51"/>
      <c r="AH15" s="56"/>
    </row>
    <row r="16" spans="1:59" s="70" customFormat="1" ht="16.5" thickBot="1">
      <c r="A16" s="52"/>
      <c r="B16" s="46" t="s">
        <v>53</v>
      </c>
      <c r="C16" s="71">
        <v>845930000</v>
      </c>
      <c r="D16" s="71">
        <v>845930000</v>
      </c>
      <c r="E16" s="71">
        <v>933062000</v>
      </c>
      <c r="F16" s="71">
        <v>933062000</v>
      </c>
      <c r="G16" s="71">
        <v>990468000</v>
      </c>
      <c r="H16" s="71">
        <v>990468000</v>
      </c>
      <c r="I16" s="71">
        <v>1069824000</v>
      </c>
      <c r="J16" s="71">
        <v>1069824000</v>
      </c>
      <c r="K16" s="71">
        <v>1167800000</v>
      </c>
      <c r="L16" s="71">
        <v>1167800000</v>
      </c>
      <c r="M16" s="71">
        <v>1271700000</v>
      </c>
      <c r="N16" s="71">
        <v>1271700000</v>
      </c>
      <c r="O16" s="71">
        <v>1344000000</v>
      </c>
      <c r="P16" s="71">
        <v>1344000000</v>
      </c>
      <c r="Q16" s="71">
        <v>1415400000</v>
      </c>
      <c r="R16" s="71">
        <v>1415400000</v>
      </c>
      <c r="S16" s="71">
        <v>1524700000</v>
      </c>
      <c r="T16" s="71">
        <v>1524700000</v>
      </c>
      <c r="U16" s="71">
        <v>1595300000</v>
      </c>
      <c r="V16" s="71">
        <v>1595300000</v>
      </c>
      <c r="W16" s="71">
        <v>1635700000</v>
      </c>
      <c r="X16" s="71">
        <v>1635700000</v>
      </c>
      <c r="Y16" s="71">
        <v>1728700000</v>
      </c>
      <c r="Z16" s="71">
        <v>1728700000</v>
      </c>
      <c r="AA16" s="71">
        <v>1789700000</v>
      </c>
      <c r="AB16" s="71">
        <v>1789700000</v>
      </c>
      <c r="AC16" s="71">
        <v>1851200000</v>
      </c>
      <c r="AD16" s="71">
        <v>1851200000</v>
      </c>
      <c r="AE16" s="71">
        <v>1982100000</v>
      </c>
      <c r="AF16" s="71">
        <v>1982100000</v>
      </c>
      <c r="AG16" s="71">
        <v>2115700000</v>
      </c>
      <c r="AH16" s="71">
        <v>2115700000</v>
      </c>
      <c r="AI16" s="39"/>
      <c r="AJ16" s="39"/>
      <c r="AK16" s="39"/>
      <c r="AL16" s="39"/>
      <c r="AM16" s="39"/>
      <c r="AN16" s="39"/>
      <c r="AO16" s="39"/>
      <c r="AP16" s="39"/>
      <c r="AQ16" s="39"/>
      <c r="AR16" s="39"/>
      <c r="AS16" s="39"/>
      <c r="AT16" s="39"/>
      <c r="AU16" s="39"/>
      <c r="AV16" s="39"/>
      <c r="AW16" s="39"/>
      <c r="AX16" s="39"/>
      <c r="AY16" s="39"/>
      <c r="AZ16" s="39"/>
      <c r="BA16" s="39"/>
      <c r="BB16" s="39"/>
      <c r="BC16" s="39"/>
      <c r="BD16" s="39"/>
      <c r="BE16" s="39"/>
      <c r="BF16" s="39"/>
      <c r="BG16" s="39"/>
    </row>
    <row r="17" spans="1:59" s="70" customFormat="1" ht="16.5" thickBot="1">
      <c r="A17" s="52"/>
      <c r="B17" s="46" t="s">
        <v>54</v>
      </c>
      <c r="C17" s="71">
        <v>990468000</v>
      </c>
      <c r="D17" s="71">
        <v>990468000</v>
      </c>
      <c r="E17" s="71">
        <v>1069824000</v>
      </c>
      <c r="F17" s="71">
        <v>1069824000</v>
      </c>
      <c r="G17" s="71">
        <v>1167800000</v>
      </c>
      <c r="H17" s="71">
        <v>1167800000</v>
      </c>
      <c r="I17" s="71">
        <v>1271700000</v>
      </c>
      <c r="J17" s="71">
        <v>1271700000</v>
      </c>
      <c r="K17" s="71">
        <v>1344000000</v>
      </c>
      <c r="L17" s="71">
        <v>1344000000</v>
      </c>
      <c r="M17" s="71">
        <v>1415400000</v>
      </c>
      <c r="N17" s="71">
        <v>1415400000</v>
      </c>
      <c r="O17" s="71">
        <v>1524700000</v>
      </c>
      <c r="P17" s="71">
        <v>1524700000</v>
      </c>
      <c r="Q17" s="71">
        <v>1595300000</v>
      </c>
      <c r="R17" s="71">
        <v>1595300000</v>
      </c>
      <c r="S17" s="71">
        <v>1635700000</v>
      </c>
      <c r="T17" s="71">
        <v>1635700000</v>
      </c>
      <c r="U17" s="71">
        <v>1728700000</v>
      </c>
      <c r="V17" s="71">
        <v>1728700000</v>
      </c>
      <c r="W17" s="71">
        <v>1789700000</v>
      </c>
      <c r="X17" s="71">
        <v>1789700000</v>
      </c>
      <c r="Y17" s="71">
        <v>1851200000</v>
      </c>
      <c r="Z17" s="71">
        <v>1851200000</v>
      </c>
      <c r="AA17" s="71">
        <v>1982100000</v>
      </c>
      <c r="AB17" s="71">
        <v>1982100000</v>
      </c>
      <c r="AC17" s="71">
        <v>2115700000</v>
      </c>
      <c r="AD17" s="71">
        <v>2115700000</v>
      </c>
      <c r="AE17" s="71">
        <v>2273600000</v>
      </c>
      <c r="AF17" s="71">
        <v>2273600000</v>
      </c>
      <c r="AG17" s="71">
        <v>2323900000</v>
      </c>
      <c r="AH17" s="71">
        <v>2323900000</v>
      </c>
      <c r="AI17" s="39"/>
      <c r="AJ17" s="39"/>
      <c r="AK17" s="39"/>
      <c r="AL17" s="39"/>
      <c r="AM17" s="39"/>
      <c r="AN17" s="39"/>
      <c r="AO17" s="39"/>
      <c r="AP17" s="39"/>
      <c r="AQ17" s="39"/>
      <c r="AR17" s="39"/>
      <c r="AS17" s="39"/>
      <c r="AT17" s="39"/>
      <c r="AU17" s="39"/>
      <c r="AV17" s="39"/>
      <c r="AW17" s="39"/>
      <c r="AX17" s="39"/>
      <c r="AY17" s="39"/>
      <c r="AZ17" s="39"/>
      <c r="BA17" s="39"/>
      <c r="BB17" s="39"/>
      <c r="BC17" s="39"/>
      <c r="BD17" s="39"/>
      <c r="BE17" s="39"/>
      <c r="BF17" s="39"/>
      <c r="BG17" s="39"/>
    </row>
    <row r="18" spans="1:59" s="70" customFormat="1" ht="16.5" thickBot="1">
      <c r="A18" s="52"/>
      <c r="B18" s="46" t="s">
        <v>55</v>
      </c>
      <c r="C18" s="72">
        <f t="shared" ref="C18:AH18" si="3">C12/C16</f>
        <v>4.3663187261357324E-2</v>
      </c>
      <c r="D18" s="72">
        <f t="shared" si="3"/>
        <v>4.4501911505680142E-2</v>
      </c>
      <c r="E18" s="72">
        <f t="shared" si="3"/>
        <v>4.2415033513314229E-2</v>
      </c>
      <c r="F18" s="72">
        <f t="shared" si="3"/>
        <v>4.4562085906402787E-2</v>
      </c>
      <c r="G18" s="72">
        <f t="shared" si="3"/>
        <v>4.5489407027788885E-2</v>
      </c>
      <c r="H18" s="72">
        <f t="shared" si="3"/>
        <v>4.7311714260329457E-2</v>
      </c>
      <c r="I18" s="72">
        <f t="shared" si="3"/>
        <v>4.8589960591648718E-2</v>
      </c>
      <c r="J18" s="72">
        <f t="shared" si="3"/>
        <v>5.3362021229660203E-2</v>
      </c>
      <c r="K18" s="72">
        <f t="shared" si="3"/>
        <v>5.184539133413256E-2</v>
      </c>
      <c r="L18" s="72">
        <f t="shared" si="3"/>
        <v>5.4219574413426959E-2</v>
      </c>
      <c r="M18" s="72">
        <f t="shared" si="3"/>
        <v>4.9471018321931272E-2</v>
      </c>
      <c r="N18" s="72">
        <f t="shared" si="3"/>
        <v>5.1496399308012898E-2</v>
      </c>
      <c r="O18" s="72">
        <f t="shared" si="3"/>
        <v>4.9060580357142856E-2</v>
      </c>
      <c r="P18" s="72">
        <f t="shared" si="3"/>
        <v>5.0364642113095236E-2</v>
      </c>
      <c r="Q18" s="72">
        <f t="shared" si="3"/>
        <v>4.981364773208987E-2</v>
      </c>
      <c r="R18" s="72">
        <f t="shared" si="3"/>
        <v>4.8730656351561395E-2</v>
      </c>
      <c r="S18" s="72">
        <f t="shared" si="3"/>
        <v>4.7628606939069978E-2</v>
      </c>
      <c r="T18" s="72">
        <f t="shared" si="3"/>
        <v>4.7016433396733781E-2</v>
      </c>
      <c r="U18" s="72">
        <f t="shared" si="3"/>
        <v>4.6003638187174824E-2</v>
      </c>
      <c r="V18" s="72">
        <f t="shared" si="3"/>
        <v>4.5666200087757791E-2</v>
      </c>
      <c r="W18" s="72">
        <f t="shared" si="3"/>
        <v>4.5693714617594916E-2</v>
      </c>
      <c r="X18" s="72">
        <f t="shared" si="3"/>
        <v>4.7182808583481076E-2</v>
      </c>
      <c r="Y18" s="72">
        <f t="shared" si="3"/>
        <v>4.6165652802684101E-2</v>
      </c>
      <c r="Z18" s="72">
        <f t="shared" si="3"/>
        <v>4.682199398391855E-2</v>
      </c>
      <c r="AA18" s="72">
        <f t="shared" si="3"/>
        <v>4.7286541319774264E-2</v>
      </c>
      <c r="AB18" s="72">
        <f t="shared" si="3"/>
        <v>4.8937909146784378E-2</v>
      </c>
      <c r="AC18" s="72">
        <f t="shared" si="3"/>
        <v>4.8594978392394121E-2</v>
      </c>
      <c r="AD18" s="72">
        <f t="shared" si="3"/>
        <v>5.0528484226447706E-2</v>
      </c>
      <c r="AE18" s="72">
        <f t="shared" si="3"/>
        <v>4.9226177286716112E-2</v>
      </c>
      <c r="AF18" s="72">
        <f t="shared" si="3"/>
        <v>5.1772100802179505E-2</v>
      </c>
      <c r="AG18" s="72">
        <f t="shared" si="3"/>
        <v>5.0958556506120904E-2</v>
      </c>
      <c r="AH18" s="72">
        <f t="shared" si="3"/>
        <v>5.4973090890357804E-2</v>
      </c>
      <c r="AI18" s="39"/>
      <c r="AJ18" s="39"/>
      <c r="AK18" s="39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39"/>
      <c r="AZ18" s="39"/>
      <c r="BA18" s="39"/>
      <c r="BB18" s="39"/>
      <c r="BC18" s="39"/>
      <c r="BD18" s="39"/>
      <c r="BE18" s="39"/>
      <c r="BF18" s="39"/>
      <c r="BG18" s="39"/>
    </row>
    <row r="19" spans="1:59" s="70" customFormat="1" ht="16.5" thickBot="1">
      <c r="A19" s="52"/>
      <c r="B19" s="46" t="s">
        <v>56</v>
      </c>
      <c r="C19" s="72">
        <f t="shared" ref="C19:AH19" si="4">C12/C17</f>
        <v>3.7291462217860651E-2</v>
      </c>
      <c r="D19" s="72">
        <f t="shared" si="4"/>
        <v>3.8007792275974589E-2</v>
      </c>
      <c r="E19" s="72">
        <f t="shared" si="4"/>
        <v>3.6992866116295764E-2</v>
      </c>
      <c r="F19" s="72">
        <f t="shared" si="4"/>
        <v>3.8865447961533857E-2</v>
      </c>
      <c r="G19" s="72">
        <f t="shared" si="4"/>
        <v>3.8581779414283271E-2</v>
      </c>
      <c r="H19" s="72">
        <f t="shared" si="4"/>
        <v>4.0127366843637609E-2</v>
      </c>
      <c r="I19" s="72">
        <f t="shared" si="4"/>
        <v>4.0876547927970436E-2</v>
      </c>
      <c r="J19" s="72">
        <f t="shared" si="4"/>
        <v>4.4891067861917121E-2</v>
      </c>
      <c r="K19" s="72">
        <f t="shared" si="4"/>
        <v>4.5048398809523812E-2</v>
      </c>
      <c r="L19" s="72">
        <f t="shared" si="4"/>
        <v>4.7111323660714285E-2</v>
      </c>
      <c r="M19" s="72">
        <f t="shared" si="4"/>
        <v>4.444842023456267E-2</v>
      </c>
      <c r="N19" s="72">
        <f t="shared" si="4"/>
        <v>4.6268172248127737E-2</v>
      </c>
      <c r="O19" s="72">
        <f t="shared" si="4"/>
        <v>4.3246159900308258E-2</v>
      </c>
      <c r="P19" s="72">
        <f t="shared" si="4"/>
        <v>4.4395670623729261E-2</v>
      </c>
      <c r="Q19" s="72">
        <f t="shared" si="4"/>
        <v>4.4196224534570297E-2</v>
      </c>
      <c r="R19" s="72">
        <f t="shared" si="4"/>
        <v>4.3235360747194883E-2</v>
      </c>
      <c r="S19" s="72">
        <f t="shared" si="4"/>
        <v>4.4396488964969123E-2</v>
      </c>
      <c r="T19" s="72">
        <f t="shared" si="4"/>
        <v>4.382585804242832E-2</v>
      </c>
      <c r="U19" s="72">
        <f t="shared" si="4"/>
        <v>4.2453637993868226E-2</v>
      </c>
      <c r="V19" s="72">
        <f t="shared" si="4"/>
        <v>4.2142239254931449E-2</v>
      </c>
      <c r="W19" s="72">
        <f t="shared" si="4"/>
        <v>4.1761864558305863E-2</v>
      </c>
      <c r="X19" s="72">
        <f t="shared" si="4"/>
        <v>4.3122825054478404E-2</v>
      </c>
      <c r="Y19" s="72">
        <f t="shared" si="4"/>
        <v>4.3110719533275714E-2</v>
      </c>
      <c r="Z19" s="72">
        <f t="shared" si="4"/>
        <v>4.3723628457216938E-2</v>
      </c>
      <c r="AA19" s="72">
        <f t="shared" si="4"/>
        <v>4.2696495131426267E-2</v>
      </c>
      <c r="AB19" s="72">
        <f t="shared" si="4"/>
        <v>4.4187566722163361E-2</v>
      </c>
      <c r="AC19" s="72">
        <f t="shared" si="4"/>
        <v>4.2519744765325898E-2</v>
      </c>
      <c r="AD19" s="72">
        <f t="shared" si="4"/>
        <v>4.4211528099446992E-2</v>
      </c>
      <c r="AE19" s="72">
        <f t="shared" si="4"/>
        <v>4.2914851337086557E-2</v>
      </c>
      <c r="AF19" s="72">
        <f t="shared" si="4"/>
        <v>4.5134360045742436E-2</v>
      </c>
      <c r="AG19" s="72">
        <f t="shared" si="4"/>
        <v>4.6393139980205687E-2</v>
      </c>
      <c r="AH19" s="72">
        <f t="shared" si="4"/>
        <v>5.0048009121188522E-2</v>
      </c>
      <c r="AI19" s="39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/>
      <c r="BG19" s="39"/>
    </row>
    <row r="20" spans="1:59" s="50" customFormat="1">
      <c r="A20" s="49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56"/>
    </row>
    <row r="21" spans="1:59" s="50" customFormat="1">
      <c r="A21" s="49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6"/>
    </row>
    <row r="22" spans="1:59" s="50" customFormat="1">
      <c r="A22" s="49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6"/>
    </row>
    <row r="23" spans="1:59" s="50" customFormat="1">
      <c r="A23" s="49"/>
      <c r="B23" s="50" t="s">
        <v>63</v>
      </c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  <c r="AE23" s="51"/>
      <c r="AF23" s="51"/>
      <c r="AG23" s="51"/>
      <c r="AH23" s="56"/>
    </row>
    <row r="24" spans="1:59" s="50" customFormat="1">
      <c r="A24" s="49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  <c r="AE24" s="51"/>
      <c r="AF24" s="51"/>
      <c r="AG24" s="51"/>
      <c r="AH24" s="56"/>
    </row>
    <row r="25" spans="1:59" s="50" customFormat="1">
      <c r="A25" s="49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1"/>
      <c r="AC25" s="51"/>
      <c r="AD25" s="51"/>
      <c r="AE25" s="51"/>
      <c r="AF25" s="51"/>
      <c r="AG25" s="51"/>
      <c r="AH25" s="56"/>
    </row>
    <row r="26" spans="1:59" s="50" customFormat="1">
      <c r="A26" s="49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51"/>
      <c r="AG26" s="51"/>
      <c r="AH26" s="56"/>
    </row>
    <row r="27" spans="1:59" s="50" customFormat="1">
      <c r="A27" s="49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1"/>
      <c r="AD27" s="51"/>
      <c r="AE27" s="51"/>
      <c r="AF27" s="51"/>
      <c r="AG27" s="51"/>
      <c r="AH27" s="56"/>
    </row>
    <row r="28" spans="1:59" s="50" customFormat="1">
      <c r="A28" s="49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6"/>
    </row>
    <row r="29" spans="1:59" s="50" customFormat="1">
      <c r="A29" s="49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6"/>
    </row>
    <row r="30" spans="1:59" s="50" customFormat="1">
      <c r="A30" s="49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6"/>
    </row>
    <row r="31" spans="1:59" s="50" customFormat="1">
      <c r="A31" s="49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1"/>
      <c r="AA31" s="51"/>
      <c r="AB31" s="51"/>
      <c r="AC31" s="51"/>
      <c r="AD31" s="51"/>
      <c r="AE31" s="51"/>
      <c r="AF31" s="51"/>
      <c r="AG31" s="51"/>
      <c r="AH31" s="56"/>
    </row>
    <row r="32" spans="1:59" s="50" customFormat="1">
      <c r="A32" s="49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  <c r="AB32" s="51"/>
      <c r="AC32" s="51"/>
      <c r="AD32" s="51"/>
      <c r="AE32" s="51"/>
      <c r="AF32" s="51"/>
      <c r="AG32" s="51"/>
      <c r="AH32" s="56"/>
    </row>
    <row r="33" spans="1:34" s="50" customFormat="1">
      <c r="A33" s="49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  <c r="AA33" s="51"/>
      <c r="AB33" s="51"/>
      <c r="AC33" s="51"/>
      <c r="AD33" s="51"/>
      <c r="AE33" s="51"/>
      <c r="AF33" s="51"/>
      <c r="AG33" s="51"/>
      <c r="AH33" s="56"/>
    </row>
    <row r="34" spans="1:34" s="50" customFormat="1">
      <c r="A34" s="49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1"/>
      <c r="X34" s="51"/>
      <c r="Y34" s="51"/>
      <c r="Z34" s="51"/>
      <c r="AA34" s="51"/>
      <c r="AB34" s="51"/>
      <c r="AC34" s="51"/>
      <c r="AD34" s="51"/>
      <c r="AE34" s="51"/>
      <c r="AF34" s="51"/>
      <c r="AG34" s="51"/>
      <c r="AH34" s="56"/>
    </row>
    <row r="35" spans="1:34" s="50" customFormat="1">
      <c r="A35" s="49"/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  <c r="U35" s="51"/>
      <c r="V35" s="51"/>
      <c r="W35" s="51"/>
      <c r="X35" s="51"/>
      <c r="Y35" s="51"/>
      <c r="Z35" s="51"/>
      <c r="AA35" s="51"/>
      <c r="AB35" s="51"/>
      <c r="AC35" s="51"/>
      <c r="AD35" s="51"/>
      <c r="AE35" s="51"/>
      <c r="AF35" s="51"/>
      <c r="AG35" s="51"/>
      <c r="AH35" s="56"/>
    </row>
    <row r="36" spans="1:34" s="50" customFormat="1">
      <c r="A36" s="49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1"/>
      <c r="Y36" s="51"/>
      <c r="Z36" s="51"/>
      <c r="AA36" s="51"/>
      <c r="AB36" s="51"/>
      <c r="AC36" s="51"/>
      <c r="AD36" s="51"/>
      <c r="AE36" s="51"/>
      <c r="AF36" s="51"/>
      <c r="AG36" s="51"/>
      <c r="AH36" s="56"/>
    </row>
    <row r="37" spans="1:34" s="50" customFormat="1">
      <c r="A37" s="49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  <c r="X37" s="51"/>
      <c r="Y37" s="51"/>
      <c r="Z37" s="51"/>
      <c r="AA37" s="51"/>
      <c r="AB37" s="51"/>
      <c r="AC37" s="51"/>
      <c r="AD37" s="51"/>
      <c r="AE37" s="51"/>
      <c r="AF37" s="51"/>
      <c r="AG37" s="51"/>
      <c r="AH37" s="56"/>
    </row>
    <row r="38" spans="1:34" s="50" customFormat="1">
      <c r="A38" s="49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6"/>
    </row>
    <row r="39" spans="1:34" s="50" customFormat="1">
      <c r="A39" s="49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6"/>
    </row>
    <row r="40" spans="1:34" s="50" customFormat="1">
      <c r="A40" s="49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  <c r="AA40" s="51"/>
      <c r="AB40" s="51"/>
      <c r="AC40" s="51"/>
      <c r="AD40" s="51"/>
      <c r="AE40" s="51"/>
      <c r="AF40" s="51"/>
      <c r="AG40" s="51"/>
      <c r="AH40" s="56"/>
    </row>
    <row r="41" spans="1:34" s="50" customFormat="1">
      <c r="A41" s="49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  <c r="U41" s="51"/>
      <c r="V41" s="51"/>
      <c r="W41" s="51"/>
      <c r="X41" s="51"/>
      <c r="Y41" s="51"/>
      <c r="Z41" s="51"/>
      <c r="AA41" s="51"/>
      <c r="AB41" s="51"/>
      <c r="AC41" s="51"/>
      <c r="AD41" s="51"/>
      <c r="AE41" s="51"/>
      <c r="AF41" s="51"/>
      <c r="AG41" s="51"/>
      <c r="AH41" s="56"/>
    </row>
    <row r="42" spans="1:34" s="50" customFormat="1">
      <c r="A42" s="49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  <c r="T42" s="51"/>
      <c r="U42" s="51"/>
      <c r="V42" s="51"/>
      <c r="W42" s="51"/>
      <c r="X42" s="51"/>
      <c r="Y42" s="51"/>
      <c r="Z42" s="51"/>
      <c r="AA42" s="51"/>
      <c r="AB42" s="51"/>
      <c r="AC42" s="51"/>
      <c r="AD42" s="51"/>
      <c r="AE42" s="51"/>
      <c r="AF42" s="51"/>
      <c r="AG42" s="51"/>
      <c r="AH42" s="56"/>
    </row>
    <row r="43" spans="1:34" s="50" customFormat="1">
      <c r="A43" s="49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  <c r="U43" s="51"/>
      <c r="V43" s="51"/>
      <c r="W43" s="51"/>
      <c r="X43" s="51"/>
      <c r="Y43" s="51"/>
      <c r="Z43" s="51"/>
      <c r="AA43" s="51"/>
      <c r="AB43" s="51"/>
      <c r="AC43" s="51"/>
      <c r="AD43" s="51"/>
      <c r="AE43" s="51"/>
      <c r="AF43" s="51"/>
      <c r="AG43" s="51"/>
      <c r="AH43" s="56"/>
    </row>
    <row r="44" spans="1:34" s="50" customFormat="1">
      <c r="A44" s="49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1"/>
      <c r="U44" s="51"/>
      <c r="V44" s="51"/>
      <c r="W44" s="51"/>
      <c r="X44" s="51"/>
      <c r="Y44" s="51"/>
      <c r="Z44" s="51"/>
      <c r="AA44" s="51"/>
      <c r="AB44" s="51"/>
      <c r="AC44" s="51"/>
      <c r="AD44" s="51"/>
      <c r="AE44" s="51"/>
      <c r="AF44" s="51"/>
      <c r="AG44" s="51"/>
      <c r="AH44" s="56"/>
    </row>
    <row r="45" spans="1:34" s="50" customFormat="1">
      <c r="A45" s="49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  <c r="U45" s="51"/>
      <c r="V45" s="51"/>
      <c r="W45" s="51"/>
      <c r="X45" s="51"/>
      <c r="Y45" s="51"/>
      <c r="Z45" s="51"/>
      <c r="AA45" s="51"/>
      <c r="AB45" s="51"/>
      <c r="AC45" s="51"/>
      <c r="AD45" s="51"/>
      <c r="AE45" s="51"/>
      <c r="AF45" s="51"/>
      <c r="AG45" s="51"/>
      <c r="AH45" s="56"/>
    </row>
    <row r="46" spans="1:34" s="50" customFormat="1">
      <c r="A46" s="49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1"/>
      <c r="R46" s="51"/>
      <c r="S46" s="51"/>
      <c r="T46" s="51"/>
      <c r="U46" s="51"/>
      <c r="V46" s="51"/>
      <c r="W46" s="51"/>
      <c r="X46" s="51"/>
      <c r="Y46" s="51"/>
      <c r="Z46" s="51"/>
      <c r="AA46" s="51"/>
      <c r="AB46" s="51"/>
      <c r="AC46" s="51"/>
      <c r="AD46" s="51"/>
      <c r="AE46" s="51"/>
      <c r="AF46" s="51"/>
      <c r="AG46" s="51"/>
      <c r="AH46" s="56"/>
    </row>
    <row r="47" spans="1:34" s="50" customFormat="1">
      <c r="A47" s="49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  <c r="U47" s="51"/>
      <c r="V47" s="51"/>
      <c r="W47" s="51"/>
      <c r="X47" s="51"/>
      <c r="Y47" s="51"/>
      <c r="Z47" s="51"/>
      <c r="AA47" s="51"/>
      <c r="AB47" s="51"/>
      <c r="AC47" s="51"/>
      <c r="AD47" s="51"/>
      <c r="AE47" s="51"/>
      <c r="AF47" s="51"/>
      <c r="AG47" s="51"/>
      <c r="AH47" s="56"/>
    </row>
    <row r="48" spans="1:34" s="50" customFormat="1">
      <c r="A48" s="49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  <c r="U48" s="51"/>
      <c r="V48" s="51"/>
      <c r="W48" s="51"/>
      <c r="X48" s="51"/>
      <c r="Y48" s="51"/>
      <c r="Z48" s="51"/>
      <c r="AA48" s="51"/>
      <c r="AB48" s="51"/>
      <c r="AC48" s="51"/>
      <c r="AD48" s="51"/>
      <c r="AE48" s="51"/>
      <c r="AF48" s="51"/>
      <c r="AG48" s="51"/>
      <c r="AH48" s="56"/>
    </row>
    <row r="49" spans="1:34" s="50" customFormat="1">
      <c r="A49" s="49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  <c r="U49" s="51"/>
      <c r="V49" s="51"/>
      <c r="W49" s="51"/>
      <c r="X49" s="51"/>
      <c r="Y49" s="51"/>
      <c r="Z49" s="51"/>
      <c r="AA49" s="51"/>
      <c r="AB49" s="51"/>
      <c r="AC49" s="51"/>
      <c r="AD49" s="51"/>
      <c r="AE49" s="51"/>
      <c r="AF49" s="51"/>
      <c r="AG49" s="51"/>
      <c r="AH49" s="56"/>
    </row>
    <row r="50" spans="1:34" s="50" customFormat="1">
      <c r="A50" s="49"/>
      <c r="C50" s="51"/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1"/>
      <c r="U50" s="51"/>
      <c r="V50" s="51"/>
      <c r="W50" s="51"/>
      <c r="X50" s="51"/>
      <c r="Y50" s="51"/>
      <c r="Z50" s="51"/>
      <c r="AA50" s="51"/>
      <c r="AB50" s="51"/>
      <c r="AC50" s="51"/>
      <c r="AD50" s="51"/>
      <c r="AE50" s="51"/>
      <c r="AF50" s="51"/>
      <c r="AG50" s="51"/>
      <c r="AH50" s="56"/>
    </row>
    <row r="51" spans="1:34" s="50" customFormat="1">
      <c r="A51" s="49"/>
      <c r="C51" s="51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  <c r="U51" s="51"/>
      <c r="V51" s="51"/>
      <c r="W51" s="51"/>
      <c r="X51" s="51"/>
      <c r="Y51" s="51"/>
      <c r="Z51" s="51"/>
      <c r="AA51" s="51"/>
      <c r="AB51" s="51"/>
      <c r="AC51" s="51"/>
      <c r="AD51" s="51"/>
      <c r="AE51" s="51"/>
      <c r="AF51" s="51"/>
      <c r="AG51" s="51"/>
      <c r="AH51" s="56"/>
    </row>
    <row r="52" spans="1:34" s="50" customFormat="1">
      <c r="A52" s="49"/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  <c r="U52" s="51"/>
      <c r="V52" s="51"/>
      <c r="W52" s="51"/>
      <c r="X52" s="51"/>
      <c r="Y52" s="51"/>
      <c r="Z52" s="51"/>
      <c r="AA52" s="51"/>
      <c r="AB52" s="51"/>
      <c r="AC52" s="51"/>
      <c r="AD52" s="51"/>
      <c r="AE52" s="51"/>
      <c r="AF52" s="51"/>
      <c r="AG52" s="51"/>
      <c r="AH52" s="56"/>
    </row>
    <row r="53" spans="1:34" s="50" customFormat="1">
      <c r="A53" s="49"/>
      <c r="C53" s="51"/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  <c r="Q53" s="51"/>
      <c r="R53" s="51"/>
      <c r="S53" s="51"/>
      <c r="T53" s="51"/>
      <c r="U53" s="51"/>
      <c r="V53" s="51"/>
      <c r="W53" s="51"/>
      <c r="X53" s="51"/>
      <c r="Y53" s="51"/>
      <c r="Z53" s="51"/>
      <c r="AA53" s="51"/>
      <c r="AB53" s="51"/>
      <c r="AC53" s="51"/>
      <c r="AD53" s="51"/>
      <c r="AE53" s="51"/>
      <c r="AF53" s="51"/>
      <c r="AG53" s="51"/>
      <c r="AH53" s="56"/>
    </row>
    <row r="54" spans="1:34" s="50" customFormat="1">
      <c r="A54" s="49"/>
      <c r="C54" s="51"/>
      <c r="D54" s="51"/>
      <c r="E54" s="51"/>
      <c r="F54" s="51"/>
      <c r="G54" s="51"/>
      <c r="H54" s="51"/>
      <c r="I54" s="51"/>
      <c r="J54" s="51"/>
      <c r="K54" s="51"/>
      <c r="L54" s="51"/>
      <c r="M54" s="51"/>
      <c r="N54" s="51"/>
      <c r="O54" s="51"/>
      <c r="P54" s="51"/>
      <c r="Q54" s="51"/>
      <c r="R54" s="51"/>
      <c r="S54" s="51"/>
      <c r="T54" s="51"/>
      <c r="U54" s="51"/>
      <c r="V54" s="51"/>
      <c r="W54" s="51"/>
      <c r="X54" s="51"/>
      <c r="Y54" s="51"/>
      <c r="Z54" s="51"/>
      <c r="AA54" s="51"/>
      <c r="AB54" s="51"/>
      <c r="AC54" s="51"/>
      <c r="AD54" s="51"/>
      <c r="AE54" s="51"/>
      <c r="AF54" s="51"/>
      <c r="AG54" s="51"/>
      <c r="AH54" s="56"/>
    </row>
    <row r="55" spans="1:34" s="50" customFormat="1">
      <c r="A55" s="49"/>
      <c r="C55" s="51"/>
      <c r="D55" s="51"/>
      <c r="E55" s="51"/>
      <c r="F55" s="51"/>
      <c r="G55" s="51"/>
      <c r="H55" s="51"/>
      <c r="I55" s="51"/>
      <c r="J55" s="51"/>
      <c r="K55" s="51"/>
      <c r="L55" s="51"/>
      <c r="M55" s="51"/>
      <c r="N55" s="51"/>
      <c r="O55" s="51"/>
      <c r="P55" s="51"/>
      <c r="Q55" s="51"/>
      <c r="R55" s="51"/>
      <c r="S55" s="51"/>
      <c r="T55" s="51"/>
      <c r="U55" s="51"/>
      <c r="V55" s="51"/>
      <c r="W55" s="51"/>
      <c r="X55" s="51"/>
      <c r="Y55" s="51"/>
      <c r="Z55" s="51"/>
      <c r="AA55" s="51"/>
      <c r="AB55" s="51"/>
      <c r="AC55" s="51"/>
      <c r="AD55" s="51"/>
      <c r="AE55" s="51"/>
      <c r="AF55" s="51"/>
      <c r="AG55" s="51"/>
      <c r="AH55" s="56"/>
    </row>
    <row r="56" spans="1:34" s="50" customFormat="1">
      <c r="A56" s="49"/>
      <c r="C56" s="51"/>
      <c r="D56" s="51"/>
      <c r="E56" s="51"/>
      <c r="F56" s="51"/>
      <c r="G56" s="51"/>
      <c r="H56" s="51"/>
      <c r="I56" s="51"/>
      <c r="J56" s="51"/>
      <c r="K56" s="51"/>
      <c r="L56" s="51"/>
      <c r="M56" s="51"/>
      <c r="N56" s="51"/>
      <c r="O56" s="51"/>
      <c r="P56" s="51"/>
      <c r="Q56" s="51"/>
      <c r="R56" s="51"/>
      <c r="S56" s="51"/>
      <c r="T56" s="51"/>
      <c r="U56" s="51"/>
      <c r="V56" s="51"/>
      <c r="W56" s="51"/>
      <c r="X56" s="51"/>
      <c r="Y56" s="51"/>
      <c r="Z56" s="51"/>
      <c r="AA56" s="51"/>
      <c r="AB56" s="51"/>
      <c r="AC56" s="51"/>
      <c r="AD56" s="51"/>
      <c r="AE56" s="51"/>
      <c r="AF56" s="51"/>
      <c r="AG56" s="51"/>
      <c r="AH56" s="56"/>
    </row>
    <row r="57" spans="1:34" s="50" customFormat="1">
      <c r="A57" s="49"/>
      <c r="C57" s="51"/>
      <c r="D57" s="51"/>
      <c r="E57" s="51"/>
      <c r="F57" s="51"/>
      <c r="G57" s="51"/>
      <c r="H57" s="51"/>
      <c r="I57" s="51"/>
      <c r="J57" s="51"/>
      <c r="K57" s="51"/>
      <c r="L57" s="51"/>
      <c r="M57" s="51"/>
      <c r="N57" s="51"/>
      <c r="O57" s="51"/>
      <c r="P57" s="51"/>
      <c r="Q57" s="51"/>
      <c r="R57" s="51"/>
      <c r="S57" s="51"/>
      <c r="T57" s="51"/>
      <c r="U57" s="51"/>
      <c r="V57" s="51"/>
      <c r="W57" s="51"/>
      <c r="X57" s="51"/>
      <c r="Y57" s="51"/>
      <c r="Z57" s="51"/>
      <c r="AA57" s="51"/>
      <c r="AB57" s="51"/>
      <c r="AC57" s="51"/>
      <c r="AD57" s="51"/>
      <c r="AE57" s="51"/>
      <c r="AF57" s="51"/>
      <c r="AG57" s="51"/>
      <c r="AH57" s="56"/>
    </row>
    <row r="58" spans="1:34" s="50" customFormat="1">
      <c r="A58" s="49"/>
      <c r="C58" s="51"/>
      <c r="D58" s="51"/>
      <c r="E58" s="51"/>
      <c r="F58" s="51"/>
      <c r="G58" s="51"/>
      <c r="H58" s="51"/>
      <c r="I58" s="51"/>
      <c r="J58" s="51"/>
      <c r="K58" s="51"/>
      <c r="L58" s="51"/>
      <c r="M58" s="51"/>
      <c r="N58" s="51"/>
      <c r="O58" s="51"/>
      <c r="P58" s="51"/>
      <c r="Q58" s="51"/>
      <c r="R58" s="51"/>
      <c r="S58" s="51"/>
      <c r="T58" s="51"/>
      <c r="U58" s="51"/>
      <c r="V58" s="51"/>
      <c r="W58" s="51"/>
      <c r="X58" s="51"/>
      <c r="Y58" s="51"/>
      <c r="Z58" s="51"/>
      <c r="AA58" s="51"/>
      <c r="AB58" s="51"/>
      <c r="AC58" s="51"/>
      <c r="AD58" s="51"/>
      <c r="AE58" s="51"/>
      <c r="AF58" s="51"/>
      <c r="AG58" s="51"/>
      <c r="AH58" s="56"/>
    </row>
    <row r="59" spans="1:34" s="50" customFormat="1">
      <c r="A59" s="49"/>
      <c r="C59" s="51"/>
      <c r="D59" s="51"/>
      <c r="E59" s="51"/>
      <c r="F59" s="51"/>
      <c r="G59" s="51"/>
      <c r="H59" s="51"/>
      <c r="I59" s="51"/>
      <c r="J59" s="51"/>
      <c r="K59" s="51"/>
      <c r="L59" s="51"/>
      <c r="M59" s="51"/>
      <c r="N59" s="51"/>
      <c r="O59" s="51"/>
      <c r="P59" s="51"/>
      <c r="Q59" s="51"/>
      <c r="R59" s="51"/>
      <c r="S59" s="51"/>
      <c r="T59" s="51"/>
      <c r="U59" s="51"/>
      <c r="V59" s="51"/>
      <c r="W59" s="51"/>
      <c r="X59" s="51"/>
      <c r="Y59" s="51"/>
      <c r="Z59" s="51"/>
      <c r="AA59" s="51"/>
      <c r="AB59" s="51"/>
      <c r="AC59" s="51"/>
      <c r="AD59" s="51"/>
      <c r="AE59" s="51"/>
      <c r="AF59" s="51"/>
      <c r="AG59" s="51"/>
      <c r="AH59" s="56"/>
    </row>
    <row r="60" spans="1:34" s="50" customFormat="1">
      <c r="A60" s="49"/>
      <c r="C60" s="51"/>
      <c r="D60" s="51"/>
      <c r="E60" s="51"/>
      <c r="F60" s="51"/>
      <c r="G60" s="51"/>
      <c r="H60" s="51"/>
      <c r="I60" s="51"/>
      <c r="J60" s="51"/>
      <c r="K60" s="51"/>
      <c r="L60" s="51"/>
      <c r="M60" s="51"/>
      <c r="N60" s="51"/>
      <c r="O60" s="51"/>
      <c r="P60" s="51"/>
      <c r="Q60" s="51"/>
      <c r="R60" s="51"/>
      <c r="S60" s="51"/>
      <c r="T60" s="51"/>
      <c r="U60" s="51"/>
      <c r="V60" s="51"/>
      <c r="W60" s="51"/>
      <c r="X60" s="51"/>
      <c r="Y60" s="51"/>
      <c r="Z60" s="51"/>
      <c r="AA60" s="51"/>
      <c r="AB60" s="51"/>
      <c r="AC60" s="51"/>
      <c r="AD60" s="51"/>
      <c r="AE60" s="51"/>
      <c r="AF60" s="51"/>
      <c r="AG60" s="51"/>
      <c r="AH60" s="56"/>
    </row>
    <row r="61" spans="1:34" s="50" customFormat="1">
      <c r="A61" s="49"/>
      <c r="C61" s="51"/>
      <c r="D61" s="51"/>
      <c r="E61" s="51"/>
      <c r="F61" s="51"/>
      <c r="G61" s="51"/>
      <c r="H61" s="51"/>
      <c r="I61" s="51"/>
      <c r="J61" s="51"/>
      <c r="K61" s="51"/>
      <c r="L61" s="51"/>
      <c r="M61" s="51"/>
      <c r="N61" s="51"/>
      <c r="O61" s="51"/>
      <c r="P61" s="51"/>
      <c r="Q61" s="51"/>
      <c r="R61" s="51"/>
      <c r="S61" s="51"/>
      <c r="T61" s="51"/>
      <c r="U61" s="51"/>
      <c r="V61" s="51"/>
      <c r="W61" s="51"/>
      <c r="X61" s="51"/>
      <c r="Y61" s="51"/>
      <c r="Z61" s="51"/>
      <c r="AA61" s="51"/>
      <c r="AB61" s="51"/>
      <c r="AC61" s="51"/>
      <c r="AD61" s="51"/>
      <c r="AE61" s="51"/>
      <c r="AF61" s="51"/>
      <c r="AG61" s="51"/>
      <c r="AH61" s="56"/>
    </row>
    <row r="62" spans="1:34" s="50" customFormat="1">
      <c r="A62" s="49"/>
      <c r="C62" s="51"/>
      <c r="D62" s="51"/>
      <c r="E62" s="51"/>
      <c r="F62" s="51"/>
      <c r="G62" s="51"/>
      <c r="H62" s="51"/>
      <c r="I62" s="51"/>
      <c r="J62" s="51"/>
      <c r="K62" s="51"/>
      <c r="L62" s="51"/>
      <c r="M62" s="51"/>
      <c r="N62" s="51"/>
      <c r="O62" s="51"/>
      <c r="P62" s="51"/>
      <c r="Q62" s="51"/>
      <c r="R62" s="51"/>
      <c r="S62" s="51"/>
      <c r="T62" s="51"/>
      <c r="U62" s="51"/>
      <c r="V62" s="51"/>
      <c r="W62" s="51"/>
      <c r="X62" s="51"/>
      <c r="Y62" s="51"/>
      <c r="Z62" s="51"/>
      <c r="AA62" s="51"/>
      <c r="AB62" s="51"/>
      <c r="AC62" s="51"/>
      <c r="AD62" s="51"/>
      <c r="AE62" s="51"/>
      <c r="AF62" s="51"/>
      <c r="AG62" s="51"/>
      <c r="AH62" s="56"/>
    </row>
    <row r="63" spans="1:34" s="50" customFormat="1">
      <c r="A63" s="49"/>
      <c r="C63" s="51"/>
      <c r="D63" s="51"/>
      <c r="E63" s="51"/>
      <c r="F63" s="51"/>
      <c r="G63" s="51"/>
      <c r="H63" s="51"/>
      <c r="I63" s="51"/>
      <c r="J63" s="51"/>
      <c r="K63" s="51"/>
      <c r="L63" s="51"/>
      <c r="M63" s="51"/>
      <c r="N63" s="51"/>
      <c r="O63" s="51"/>
      <c r="P63" s="51"/>
      <c r="Q63" s="51"/>
      <c r="R63" s="51"/>
      <c r="S63" s="51"/>
      <c r="T63" s="51"/>
      <c r="U63" s="51"/>
      <c r="V63" s="51"/>
      <c r="W63" s="51"/>
      <c r="X63" s="51"/>
      <c r="Y63" s="51"/>
      <c r="Z63" s="51"/>
      <c r="AA63" s="51"/>
      <c r="AB63" s="51"/>
      <c r="AC63" s="51"/>
      <c r="AD63" s="51"/>
      <c r="AE63" s="51"/>
      <c r="AF63" s="51"/>
      <c r="AG63" s="51"/>
      <c r="AH63" s="56"/>
    </row>
    <row r="64" spans="1:34" s="50" customFormat="1">
      <c r="A64" s="49"/>
      <c r="C64" s="51"/>
      <c r="D64" s="51"/>
      <c r="E64" s="51"/>
      <c r="F64" s="51"/>
      <c r="G64" s="51"/>
      <c r="H64" s="51"/>
      <c r="I64" s="51"/>
      <c r="J64" s="51"/>
      <c r="K64" s="51"/>
      <c r="L64" s="51"/>
      <c r="M64" s="51"/>
      <c r="N64" s="51"/>
      <c r="O64" s="51"/>
      <c r="P64" s="51"/>
      <c r="Q64" s="51"/>
      <c r="R64" s="51"/>
      <c r="S64" s="51"/>
      <c r="T64" s="51"/>
      <c r="U64" s="51"/>
      <c r="V64" s="51"/>
      <c r="W64" s="51"/>
      <c r="X64" s="51"/>
      <c r="Y64" s="51"/>
      <c r="Z64" s="51"/>
      <c r="AA64" s="51"/>
      <c r="AB64" s="51"/>
      <c r="AC64" s="51"/>
      <c r="AD64" s="51"/>
      <c r="AE64" s="51"/>
      <c r="AF64" s="51"/>
      <c r="AG64" s="51"/>
      <c r="AH64" s="56"/>
    </row>
    <row r="65" spans="1:34" s="50" customFormat="1">
      <c r="A65" s="49"/>
      <c r="C65" s="51"/>
      <c r="D65" s="51"/>
      <c r="E65" s="51"/>
      <c r="F65" s="51"/>
      <c r="G65" s="51"/>
      <c r="H65" s="51"/>
      <c r="I65" s="51"/>
      <c r="J65" s="51"/>
      <c r="K65" s="51"/>
      <c r="L65" s="51"/>
      <c r="M65" s="51"/>
      <c r="N65" s="51"/>
      <c r="O65" s="51"/>
      <c r="P65" s="51"/>
      <c r="Q65" s="51"/>
      <c r="R65" s="51"/>
      <c r="S65" s="51"/>
      <c r="T65" s="51"/>
      <c r="U65" s="51"/>
      <c r="V65" s="51"/>
      <c r="W65" s="51"/>
      <c r="X65" s="51"/>
      <c r="Y65" s="51"/>
      <c r="Z65" s="51"/>
      <c r="AA65" s="51"/>
      <c r="AB65" s="51"/>
      <c r="AC65" s="51"/>
      <c r="AD65" s="51"/>
      <c r="AE65" s="51"/>
      <c r="AF65" s="51"/>
      <c r="AG65" s="51"/>
      <c r="AH65" s="56"/>
    </row>
    <row r="66" spans="1:34" s="50" customFormat="1">
      <c r="A66" s="49"/>
      <c r="C66" s="51"/>
      <c r="D66" s="51"/>
      <c r="E66" s="51"/>
      <c r="F66" s="51"/>
      <c r="G66" s="51"/>
      <c r="H66" s="51"/>
      <c r="I66" s="51"/>
      <c r="J66" s="51"/>
      <c r="K66" s="51"/>
      <c r="L66" s="51"/>
      <c r="M66" s="51"/>
      <c r="N66" s="51"/>
      <c r="O66" s="51"/>
      <c r="P66" s="51"/>
      <c r="Q66" s="51"/>
      <c r="R66" s="51"/>
      <c r="S66" s="51"/>
      <c r="T66" s="51"/>
      <c r="U66" s="51"/>
      <c r="V66" s="51"/>
      <c r="W66" s="51"/>
      <c r="X66" s="51"/>
      <c r="Y66" s="51"/>
      <c r="Z66" s="51"/>
      <c r="AA66" s="51"/>
      <c r="AB66" s="51"/>
      <c r="AC66" s="51"/>
      <c r="AD66" s="51"/>
      <c r="AE66" s="51"/>
      <c r="AF66" s="51"/>
      <c r="AG66" s="51"/>
      <c r="AH66" s="56"/>
    </row>
    <row r="67" spans="1:34" s="50" customFormat="1">
      <c r="A67" s="49"/>
      <c r="C67" s="51"/>
      <c r="D67" s="51"/>
      <c r="E67" s="51"/>
      <c r="F67" s="51"/>
      <c r="G67" s="51"/>
      <c r="H67" s="51"/>
      <c r="I67" s="51"/>
      <c r="J67" s="51"/>
      <c r="K67" s="51"/>
      <c r="L67" s="51"/>
      <c r="M67" s="51"/>
      <c r="N67" s="51"/>
      <c r="O67" s="51"/>
      <c r="P67" s="51"/>
      <c r="Q67" s="51"/>
      <c r="R67" s="51"/>
      <c r="S67" s="51"/>
      <c r="T67" s="51"/>
      <c r="U67" s="51"/>
      <c r="V67" s="51"/>
      <c r="W67" s="51"/>
      <c r="X67" s="51"/>
      <c r="Y67" s="51"/>
      <c r="Z67" s="51"/>
      <c r="AA67" s="51"/>
      <c r="AB67" s="51"/>
      <c r="AC67" s="51"/>
      <c r="AD67" s="51"/>
      <c r="AE67" s="51"/>
      <c r="AF67" s="51"/>
      <c r="AG67" s="51"/>
      <c r="AH67" s="56"/>
    </row>
    <row r="68" spans="1:34" s="50" customFormat="1">
      <c r="A68" s="49"/>
      <c r="C68" s="51"/>
      <c r="D68" s="51"/>
      <c r="E68" s="51"/>
      <c r="F68" s="51"/>
      <c r="G68" s="51"/>
      <c r="H68" s="51"/>
      <c r="I68" s="51"/>
      <c r="J68" s="51"/>
      <c r="K68" s="51"/>
      <c r="L68" s="51"/>
      <c r="M68" s="51"/>
      <c r="N68" s="51"/>
      <c r="O68" s="51"/>
      <c r="P68" s="51"/>
      <c r="Q68" s="51"/>
      <c r="R68" s="51"/>
      <c r="S68" s="51"/>
      <c r="T68" s="51"/>
      <c r="U68" s="51"/>
      <c r="V68" s="51"/>
      <c r="W68" s="51"/>
      <c r="X68" s="51"/>
      <c r="Y68" s="51"/>
      <c r="Z68" s="51"/>
      <c r="AA68" s="51"/>
      <c r="AB68" s="51"/>
      <c r="AC68" s="51"/>
      <c r="AD68" s="51"/>
      <c r="AE68" s="51"/>
      <c r="AF68" s="51"/>
      <c r="AG68" s="51"/>
      <c r="AH68" s="56"/>
    </row>
    <row r="69" spans="1:34" s="50" customFormat="1">
      <c r="A69" s="49"/>
      <c r="C69" s="51"/>
      <c r="D69" s="51"/>
      <c r="E69" s="51"/>
      <c r="F69" s="51"/>
      <c r="G69" s="51"/>
      <c r="H69" s="51"/>
      <c r="I69" s="51"/>
      <c r="J69" s="51"/>
      <c r="K69" s="51"/>
      <c r="L69" s="51"/>
      <c r="M69" s="51"/>
      <c r="N69" s="51"/>
      <c r="O69" s="51"/>
      <c r="P69" s="51"/>
      <c r="Q69" s="51"/>
      <c r="R69" s="51"/>
      <c r="S69" s="51"/>
      <c r="T69" s="51"/>
      <c r="U69" s="51"/>
      <c r="V69" s="51"/>
      <c r="W69" s="51"/>
      <c r="X69" s="51"/>
      <c r="Y69" s="51"/>
      <c r="Z69" s="51"/>
      <c r="AA69" s="51"/>
      <c r="AB69" s="51"/>
      <c r="AC69" s="51"/>
      <c r="AD69" s="51"/>
      <c r="AE69" s="51"/>
      <c r="AF69" s="51"/>
      <c r="AG69" s="51"/>
      <c r="AH69" s="56"/>
    </row>
    <row r="70" spans="1:34" s="50" customFormat="1">
      <c r="A70" s="49"/>
      <c r="C70" s="51"/>
      <c r="D70" s="51"/>
      <c r="E70" s="51"/>
      <c r="F70" s="51"/>
      <c r="G70" s="51"/>
      <c r="H70" s="51"/>
      <c r="I70" s="51"/>
      <c r="J70" s="51"/>
      <c r="K70" s="51"/>
      <c r="L70" s="51"/>
      <c r="M70" s="51"/>
      <c r="N70" s="51"/>
      <c r="O70" s="51"/>
      <c r="P70" s="51"/>
      <c r="Q70" s="51"/>
      <c r="R70" s="51"/>
      <c r="S70" s="51"/>
      <c r="T70" s="51"/>
      <c r="U70" s="51"/>
      <c r="V70" s="51"/>
      <c r="W70" s="51"/>
      <c r="X70" s="51"/>
      <c r="Y70" s="51"/>
      <c r="Z70" s="51"/>
      <c r="AA70" s="51"/>
      <c r="AB70" s="51"/>
      <c r="AC70" s="51"/>
      <c r="AD70" s="51"/>
      <c r="AE70" s="51"/>
      <c r="AF70" s="51"/>
      <c r="AG70" s="51"/>
      <c r="AH70" s="56"/>
    </row>
    <row r="71" spans="1:34" s="50" customFormat="1">
      <c r="A71" s="49"/>
      <c r="C71" s="51"/>
      <c r="D71" s="51"/>
      <c r="E71" s="51"/>
      <c r="F71" s="51"/>
      <c r="G71" s="51"/>
      <c r="H71" s="51"/>
      <c r="I71" s="51"/>
      <c r="J71" s="51"/>
      <c r="K71" s="51"/>
      <c r="L71" s="51"/>
      <c r="M71" s="51"/>
      <c r="N71" s="51"/>
      <c r="O71" s="51"/>
      <c r="P71" s="51"/>
      <c r="Q71" s="51"/>
      <c r="R71" s="51"/>
      <c r="S71" s="51"/>
      <c r="T71" s="51"/>
      <c r="U71" s="51"/>
      <c r="V71" s="51"/>
      <c r="W71" s="51"/>
      <c r="X71" s="51"/>
      <c r="Y71" s="51"/>
      <c r="Z71" s="51"/>
      <c r="AA71" s="51"/>
      <c r="AB71" s="51"/>
      <c r="AC71" s="51"/>
      <c r="AD71" s="51"/>
      <c r="AE71" s="51"/>
      <c r="AF71" s="51"/>
      <c r="AG71" s="51"/>
      <c r="AH71" s="56"/>
    </row>
    <row r="72" spans="1:34" s="50" customFormat="1">
      <c r="A72" s="49"/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51"/>
      <c r="P72" s="51"/>
      <c r="Q72" s="51"/>
      <c r="R72" s="51"/>
      <c r="S72" s="51"/>
      <c r="T72" s="51"/>
      <c r="U72" s="51"/>
      <c r="V72" s="51"/>
      <c r="W72" s="51"/>
      <c r="X72" s="51"/>
      <c r="Y72" s="51"/>
      <c r="Z72" s="51"/>
      <c r="AA72" s="51"/>
      <c r="AB72" s="51"/>
      <c r="AC72" s="51"/>
      <c r="AD72" s="51"/>
      <c r="AE72" s="51"/>
      <c r="AF72" s="51"/>
      <c r="AG72" s="51"/>
      <c r="AH72" s="56"/>
    </row>
    <row r="73" spans="1:34" s="50" customFormat="1">
      <c r="A73" s="49"/>
      <c r="C73" s="51"/>
      <c r="D73" s="51"/>
      <c r="E73" s="51"/>
      <c r="F73" s="51"/>
      <c r="G73" s="51"/>
      <c r="H73" s="51"/>
      <c r="I73" s="51"/>
      <c r="J73" s="51"/>
      <c r="K73" s="51"/>
      <c r="L73" s="51"/>
      <c r="M73" s="51"/>
      <c r="N73" s="51"/>
      <c r="O73" s="51"/>
      <c r="P73" s="51"/>
      <c r="Q73" s="51"/>
      <c r="R73" s="51"/>
      <c r="S73" s="51"/>
      <c r="T73" s="51"/>
      <c r="U73" s="51"/>
      <c r="V73" s="51"/>
      <c r="W73" s="51"/>
      <c r="X73" s="51"/>
      <c r="Y73" s="51"/>
      <c r="Z73" s="51"/>
      <c r="AA73" s="51"/>
      <c r="AB73" s="51"/>
      <c r="AC73" s="51"/>
      <c r="AD73" s="51"/>
      <c r="AE73" s="51"/>
      <c r="AF73" s="51"/>
      <c r="AG73" s="51"/>
      <c r="AH73" s="56"/>
    </row>
    <row r="74" spans="1:34" s="50" customFormat="1">
      <c r="A74" s="49"/>
      <c r="C74" s="51"/>
      <c r="D74" s="51"/>
      <c r="E74" s="51"/>
      <c r="F74" s="51"/>
      <c r="G74" s="51"/>
      <c r="H74" s="51"/>
      <c r="I74" s="51"/>
      <c r="J74" s="51"/>
      <c r="K74" s="51"/>
      <c r="L74" s="51"/>
      <c r="M74" s="51"/>
      <c r="N74" s="51"/>
      <c r="O74" s="51"/>
      <c r="P74" s="51"/>
      <c r="Q74" s="51"/>
      <c r="R74" s="51"/>
      <c r="S74" s="51"/>
      <c r="T74" s="51"/>
      <c r="U74" s="51"/>
      <c r="V74" s="51"/>
      <c r="W74" s="51"/>
      <c r="X74" s="51"/>
      <c r="Y74" s="51"/>
      <c r="Z74" s="51"/>
      <c r="AA74" s="51"/>
      <c r="AB74" s="51"/>
      <c r="AC74" s="51"/>
      <c r="AD74" s="51"/>
      <c r="AE74" s="51"/>
      <c r="AF74" s="51"/>
      <c r="AG74" s="51"/>
      <c r="AH74" s="56"/>
    </row>
    <row r="75" spans="1:34" s="50" customFormat="1">
      <c r="A75" s="49"/>
      <c r="C75" s="51"/>
      <c r="D75" s="51"/>
      <c r="E75" s="51"/>
      <c r="F75" s="51"/>
      <c r="G75" s="51"/>
      <c r="H75" s="51"/>
      <c r="I75" s="51"/>
      <c r="J75" s="51"/>
      <c r="K75" s="51"/>
      <c r="L75" s="51"/>
      <c r="M75" s="51"/>
      <c r="N75" s="51"/>
      <c r="O75" s="51"/>
      <c r="P75" s="51"/>
      <c r="Q75" s="51"/>
      <c r="R75" s="51"/>
      <c r="S75" s="51"/>
      <c r="T75" s="51"/>
      <c r="U75" s="51"/>
      <c r="V75" s="51"/>
      <c r="W75" s="51"/>
      <c r="X75" s="51"/>
      <c r="Y75" s="51"/>
      <c r="Z75" s="51"/>
      <c r="AA75" s="51"/>
      <c r="AB75" s="51"/>
      <c r="AC75" s="51"/>
      <c r="AD75" s="51"/>
      <c r="AE75" s="51"/>
      <c r="AF75" s="51"/>
      <c r="AG75" s="51"/>
      <c r="AH75" s="56"/>
    </row>
    <row r="76" spans="1:34" s="50" customFormat="1">
      <c r="A76" s="49"/>
      <c r="C76" s="51"/>
      <c r="D76" s="51"/>
      <c r="E76" s="51"/>
      <c r="F76" s="51"/>
      <c r="G76" s="51"/>
      <c r="H76" s="51"/>
      <c r="I76" s="51"/>
      <c r="J76" s="51"/>
      <c r="K76" s="51"/>
      <c r="L76" s="51"/>
      <c r="M76" s="51"/>
      <c r="N76" s="51"/>
      <c r="O76" s="51"/>
      <c r="P76" s="51"/>
      <c r="Q76" s="51"/>
      <c r="R76" s="51"/>
      <c r="S76" s="51"/>
      <c r="T76" s="51"/>
      <c r="U76" s="51"/>
      <c r="V76" s="51"/>
      <c r="W76" s="51"/>
      <c r="X76" s="51"/>
      <c r="Y76" s="51"/>
      <c r="Z76" s="51"/>
      <c r="AA76" s="51"/>
      <c r="AB76" s="51"/>
      <c r="AC76" s="51"/>
      <c r="AD76" s="51"/>
      <c r="AE76" s="51"/>
      <c r="AF76" s="51"/>
      <c r="AG76" s="51"/>
      <c r="AH76" s="56"/>
    </row>
    <row r="77" spans="1:34" s="50" customFormat="1">
      <c r="A77" s="49"/>
      <c r="C77" s="51"/>
      <c r="D77" s="51"/>
      <c r="E77" s="51"/>
      <c r="F77" s="51"/>
      <c r="G77" s="51"/>
      <c r="H77" s="51"/>
      <c r="I77" s="51"/>
      <c r="J77" s="51"/>
      <c r="K77" s="51"/>
      <c r="L77" s="51"/>
      <c r="M77" s="51"/>
      <c r="N77" s="51"/>
      <c r="O77" s="51"/>
      <c r="P77" s="51"/>
      <c r="Q77" s="51"/>
      <c r="R77" s="51"/>
      <c r="S77" s="51"/>
      <c r="T77" s="51"/>
      <c r="U77" s="51"/>
      <c r="V77" s="51"/>
      <c r="W77" s="51"/>
      <c r="X77" s="51"/>
      <c r="Y77" s="51"/>
      <c r="Z77" s="51"/>
      <c r="AA77" s="51"/>
      <c r="AB77" s="51"/>
      <c r="AC77" s="51"/>
      <c r="AD77" s="51"/>
      <c r="AE77" s="51"/>
      <c r="AF77" s="51"/>
      <c r="AG77" s="51"/>
      <c r="AH77" s="56"/>
    </row>
    <row r="78" spans="1:34" s="50" customFormat="1">
      <c r="A78" s="49"/>
      <c r="C78" s="51"/>
      <c r="D78" s="51"/>
      <c r="E78" s="51"/>
      <c r="F78" s="51"/>
      <c r="G78" s="51"/>
      <c r="H78" s="51"/>
      <c r="I78" s="51"/>
      <c r="J78" s="51"/>
      <c r="K78" s="51"/>
      <c r="L78" s="51"/>
      <c r="M78" s="51"/>
      <c r="N78" s="51"/>
      <c r="O78" s="51"/>
      <c r="P78" s="51"/>
      <c r="Q78" s="51"/>
      <c r="R78" s="51"/>
      <c r="S78" s="51"/>
      <c r="T78" s="51"/>
      <c r="U78" s="51"/>
      <c r="V78" s="51"/>
      <c r="W78" s="51"/>
      <c r="X78" s="51"/>
      <c r="Y78" s="51"/>
      <c r="Z78" s="51"/>
      <c r="AA78" s="51"/>
      <c r="AB78" s="51"/>
      <c r="AC78" s="51"/>
      <c r="AD78" s="51"/>
      <c r="AE78" s="51"/>
      <c r="AF78" s="51"/>
      <c r="AG78" s="51"/>
      <c r="AH78" s="56"/>
    </row>
    <row r="79" spans="1:34" s="50" customFormat="1">
      <c r="A79" s="49"/>
      <c r="C79" s="51"/>
      <c r="D79" s="51"/>
      <c r="E79" s="51"/>
      <c r="F79" s="51"/>
      <c r="G79" s="51"/>
      <c r="H79" s="51"/>
      <c r="I79" s="51"/>
      <c r="J79" s="51"/>
      <c r="K79" s="51"/>
      <c r="L79" s="51"/>
      <c r="M79" s="51"/>
      <c r="N79" s="51"/>
      <c r="O79" s="51"/>
      <c r="P79" s="51"/>
      <c r="Q79" s="51"/>
      <c r="R79" s="51"/>
      <c r="S79" s="51"/>
      <c r="T79" s="51"/>
      <c r="U79" s="51"/>
      <c r="V79" s="51"/>
      <c r="W79" s="51"/>
      <c r="X79" s="51"/>
      <c r="Y79" s="51"/>
      <c r="Z79" s="51"/>
      <c r="AA79" s="51"/>
      <c r="AB79" s="51"/>
      <c r="AC79" s="51"/>
      <c r="AD79" s="51"/>
      <c r="AE79" s="51"/>
      <c r="AF79" s="51"/>
      <c r="AG79" s="51"/>
      <c r="AH79" s="56"/>
    </row>
    <row r="80" spans="1:34" s="50" customFormat="1">
      <c r="A80" s="49"/>
      <c r="C80" s="51"/>
      <c r="D80" s="51"/>
      <c r="E80" s="51"/>
      <c r="F80" s="51"/>
      <c r="G80" s="51"/>
      <c r="H80" s="51"/>
      <c r="I80" s="51"/>
      <c r="J80" s="51"/>
      <c r="K80" s="51"/>
      <c r="L80" s="51"/>
      <c r="M80" s="51"/>
      <c r="N80" s="51"/>
      <c r="O80" s="51"/>
      <c r="P80" s="51"/>
      <c r="Q80" s="51"/>
      <c r="R80" s="51"/>
      <c r="S80" s="51"/>
      <c r="T80" s="51"/>
      <c r="U80" s="51"/>
      <c r="V80" s="51"/>
      <c r="W80" s="51"/>
      <c r="X80" s="51"/>
      <c r="Y80" s="51"/>
      <c r="Z80" s="51"/>
      <c r="AA80" s="51"/>
      <c r="AB80" s="51"/>
      <c r="AC80" s="51"/>
      <c r="AD80" s="51"/>
      <c r="AE80" s="51"/>
      <c r="AF80" s="51"/>
      <c r="AG80" s="51"/>
      <c r="AH80" s="56"/>
    </row>
    <row r="81" spans="1:34" s="50" customFormat="1">
      <c r="A81" s="49"/>
      <c r="C81" s="51"/>
      <c r="D81" s="51"/>
      <c r="E81" s="51"/>
      <c r="F81" s="51"/>
      <c r="G81" s="51"/>
      <c r="H81" s="51"/>
      <c r="I81" s="51"/>
      <c r="J81" s="51"/>
      <c r="K81" s="51"/>
      <c r="L81" s="51"/>
      <c r="M81" s="51"/>
      <c r="N81" s="51"/>
      <c r="O81" s="51"/>
      <c r="P81" s="51"/>
      <c r="Q81" s="51"/>
      <c r="R81" s="51"/>
      <c r="S81" s="51"/>
      <c r="T81" s="51"/>
      <c r="U81" s="51"/>
      <c r="V81" s="51"/>
      <c r="W81" s="51"/>
      <c r="X81" s="51"/>
      <c r="Y81" s="51"/>
      <c r="Z81" s="51"/>
      <c r="AA81" s="51"/>
      <c r="AB81" s="51"/>
      <c r="AC81" s="51"/>
      <c r="AD81" s="51"/>
      <c r="AE81" s="51"/>
      <c r="AF81" s="51"/>
      <c r="AG81" s="51"/>
      <c r="AH81" s="56"/>
    </row>
    <row r="82" spans="1:34" s="50" customFormat="1">
      <c r="A82" s="49"/>
      <c r="C82" s="51"/>
      <c r="D82" s="51"/>
      <c r="E82" s="51"/>
      <c r="F82" s="51"/>
      <c r="G82" s="51"/>
      <c r="H82" s="51"/>
      <c r="I82" s="51"/>
      <c r="J82" s="51"/>
      <c r="K82" s="51"/>
      <c r="L82" s="51"/>
      <c r="M82" s="51"/>
      <c r="N82" s="51"/>
      <c r="O82" s="51"/>
      <c r="P82" s="51"/>
      <c r="Q82" s="51"/>
      <c r="R82" s="51"/>
      <c r="S82" s="51"/>
      <c r="T82" s="51"/>
      <c r="U82" s="51"/>
      <c r="V82" s="51"/>
      <c r="W82" s="51"/>
      <c r="X82" s="51"/>
      <c r="Y82" s="51"/>
      <c r="Z82" s="51"/>
      <c r="AA82" s="51"/>
      <c r="AB82" s="51"/>
      <c r="AC82" s="51"/>
      <c r="AD82" s="51"/>
      <c r="AE82" s="51"/>
      <c r="AF82" s="51"/>
      <c r="AG82" s="51"/>
      <c r="AH82" s="56"/>
    </row>
    <row r="83" spans="1:34" s="50" customFormat="1">
      <c r="A83" s="49"/>
      <c r="C83" s="51"/>
      <c r="D83" s="51"/>
      <c r="E83" s="51"/>
      <c r="F83" s="51"/>
      <c r="G83" s="51"/>
      <c r="H83" s="51"/>
      <c r="I83" s="51"/>
      <c r="J83" s="51"/>
      <c r="K83" s="51"/>
      <c r="L83" s="51"/>
      <c r="M83" s="51"/>
      <c r="N83" s="51"/>
      <c r="O83" s="51"/>
      <c r="P83" s="51"/>
      <c r="Q83" s="51"/>
      <c r="R83" s="51"/>
      <c r="S83" s="51"/>
      <c r="T83" s="51"/>
      <c r="U83" s="51"/>
      <c r="V83" s="51"/>
      <c r="W83" s="51"/>
      <c r="X83" s="51"/>
      <c r="Y83" s="51"/>
      <c r="Z83" s="51"/>
      <c r="AA83" s="51"/>
      <c r="AB83" s="51"/>
      <c r="AC83" s="51"/>
      <c r="AD83" s="51"/>
      <c r="AE83" s="51"/>
      <c r="AF83" s="51"/>
      <c r="AG83" s="51"/>
      <c r="AH83" s="56"/>
    </row>
    <row r="84" spans="1:34" s="50" customFormat="1">
      <c r="A84" s="49"/>
      <c r="C84" s="51"/>
      <c r="D84" s="51"/>
      <c r="E84" s="51"/>
      <c r="F84" s="51"/>
      <c r="G84" s="51"/>
      <c r="H84" s="51"/>
      <c r="I84" s="51"/>
      <c r="J84" s="51"/>
      <c r="K84" s="51"/>
      <c r="L84" s="51"/>
      <c r="M84" s="51"/>
      <c r="N84" s="51"/>
      <c r="O84" s="51"/>
      <c r="P84" s="51"/>
      <c r="Q84" s="51"/>
      <c r="R84" s="51"/>
      <c r="S84" s="51"/>
      <c r="T84" s="51"/>
      <c r="U84" s="51"/>
      <c r="V84" s="51"/>
      <c r="W84" s="51"/>
      <c r="X84" s="51"/>
      <c r="Y84" s="51"/>
      <c r="Z84" s="51"/>
      <c r="AA84" s="51"/>
      <c r="AB84" s="51"/>
      <c r="AC84" s="51"/>
      <c r="AD84" s="51"/>
      <c r="AE84" s="51"/>
      <c r="AF84" s="51"/>
      <c r="AG84" s="51"/>
      <c r="AH84" s="56"/>
    </row>
    <row r="85" spans="1:34" s="50" customFormat="1">
      <c r="A85" s="49"/>
      <c r="C85" s="51"/>
      <c r="D85" s="51"/>
      <c r="E85" s="51"/>
      <c r="F85" s="51"/>
      <c r="G85" s="51"/>
      <c r="H85" s="51"/>
      <c r="I85" s="51"/>
      <c r="J85" s="51"/>
      <c r="K85" s="51"/>
      <c r="L85" s="51"/>
      <c r="M85" s="51"/>
      <c r="N85" s="51"/>
      <c r="O85" s="51"/>
      <c r="P85" s="51"/>
      <c r="Q85" s="51"/>
      <c r="R85" s="51"/>
      <c r="S85" s="51"/>
      <c r="T85" s="51"/>
      <c r="U85" s="51"/>
      <c r="V85" s="51"/>
      <c r="W85" s="51"/>
      <c r="X85" s="51"/>
      <c r="Y85" s="51"/>
      <c r="Z85" s="51"/>
      <c r="AA85" s="51"/>
      <c r="AB85" s="51"/>
      <c r="AC85" s="51"/>
      <c r="AD85" s="51"/>
      <c r="AE85" s="51"/>
      <c r="AF85" s="51"/>
      <c r="AG85" s="51"/>
      <c r="AH85" s="56"/>
    </row>
    <row r="86" spans="1:34" s="50" customFormat="1">
      <c r="A86" s="49"/>
      <c r="C86" s="51"/>
      <c r="D86" s="51"/>
      <c r="E86" s="51"/>
      <c r="F86" s="51"/>
      <c r="G86" s="51"/>
      <c r="H86" s="51"/>
      <c r="I86" s="51"/>
      <c r="J86" s="51"/>
      <c r="K86" s="51"/>
      <c r="L86" s="51"/>
      <c r="M86" s="51"/>
      <c r="N86" s="51"/>
      <c r="O86" s="51"/>
      <c r="P86" s="51"/>
      <c r="Q86" s="51"/>
      <c r="R86" s="51"/>
      <c r="S86" s="51"/>
      <c r="T86" s="51"/>
      <c r="U86" s="51"/>
      <c r="V86" s="51"/>
      <c r="W86" s="51"/>
      <c r="X86" s="51"/>
      <c r="Y86" s="51"/>
      <c r="Z86" s="51"/>
      <c r="AA86" s="51"/>
      <c r="AB86" s="51"/>
      <c r="AC86" s="51"/>
      <c r="AD86" s="51"/>
      <c r="AE86" s="51"/>
      <c r="AF86" s="51"/>
      <c r="AG86" s="51"/>
      <c r="AH86" s="56"/>
    </row>
    <row r="87" spans="1:34" s="50" customFormat="1">
      <c r="A87" s="49"/>
      <c r="C87" s="51"/>
      <c r="D87" s="51"/>
      <c r="E87" s="51"/>
      <c r="F87" s="51"/>
      <c r="G87" s="51"/>
      <c r="H87" s="51"/>
      <c r="I87" s="51"/>
      <c r="J87" s="51"/>
      <c r="K87" s="51"/>
      <c r="L87" s="51"/>
      <c r="M87" s="51"/>
      <c r="N87" s="51"/>
      <c r="O87" s="51"/>
      <c r="P87" s="51"/>
      <c r="Q87" s="51"/>
      <c r="R87" s="51"/>
      <c r="S87" s="51"/>
      <c r="T87" s="51"/>
      <c r="U87" s="51"/>
      <c r="V87" s="51"/>
      <c r="W87" s="51"/>
      <c r="X87" s="51"/>
      <c r="Y87" s="51"/>
      <c r="Z87" s="51"/>
      <c r="AA87" s="51"/>
      <c r="AB87" s="51"/>
      <c r="AC87" s="51"/>
      <c r="AD87" s="51"/>
      <c r="AE87" s="51"/>
      <c r="AF87" s="51"/>
      <c r="AG87" s="51"/>
      <c r="AH87" s="56"/>
    </row>
    <row r="88" spans="1:34" s="50" customFormat="1">
      <c r="A88" s="49"/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1"/>
      <c r="W88" s="51"/>
      <c r="X88" s="51"/>
      <c r="Y88" s="51"/>
      <c r="Z88" s="51"/>
      <c r="AA88" s="51"/>
      <c r="AB88" s="51"/>
      <c r="AC88" s="51"/>
      <c r="AD88" s="51"/>
      <c r="AE88" s="51"/>
      <c r="AF88" s="51"/>
      <c r="AG88" s="51"/>
      <c r="AH88" s="56"/>
    </row>
    <row r="89" spans="1:34" s="50" customFormat="1">
      <c r="A89" s="49"/>
      <c r="C89" s="51"/>
      <c r="D89" s="51"/>
      <c r="E89" s="51"/>
      <c r="F89" s="51"/>
      <c r="G89" s="51"/>
      <c r="H89" s="51"/>
      <c r="I89" s="51"/>
      <c r="J89" s="51"/>
      <c r="K89" s="51"/>
      <c r="L89" s="51"/>
      <c r="M89" s="51"/>
      <c r="N89" s="51"/>
      <c r="O89" s="51"/>
      <c r="P89" s="51"/>
      <c r="Q89" s="51"/>
      <c r="R89" s="51"/>
      <c r="S89" s="51"/>
      <c r="T89" s="51"/>
      <c r="U89" s="51"/>
      <c r="V89" s="51"/>
      <c r="W89" s="51"/>
      <c r="X89" s="51"/>
      <c r="Y89" s="51"/>
      <c r="Z89" s="51"/>
      <c r="AA89" s="51"/>
      <c r="AB89" s="51"/>
      <c r="AC89" s="51"/>
      <c r="AD89" s="51"/>
      <c r="AE89" s="51"/>
      <c r="AF89" s="51"/>
      <c r="AG89" s="51"/>
      <c r="AH89" s="56"/>
    </row>
    <row r="90" spans="1:34" s="50" customFormat="1">
      <c r="A90" s="49"/>
      <c r="C90" s="51"/>
      <c r="D90" s="51"/>
      <c r="E90" s="51"/>
      <c r="F90" s="51"/>
      <c r="G90" s="51"/>
      <c r="H90" s="51"/>
      <c r="I90" s="51"/>
      <c r="J90" s="51"/>
      <c r="K90" s="51"/>
      <c r="L90" s="51"/>
      <c r="M90" s="51"/>
      <c r="N90" s="51"/>
      <c r="O90" s="51"/>
      <c r="P90" s="51"/>
      <c r="Q90" s="51"/>
      <c r="R90" s="51"/>
      <c r="S90" s="51"/>
      <c r="T90" s="51"/>
      <c r="U90" s="51"/>
      <c r="V90" s="51"/>
      <c r="W90" s="51"/>
      <c r="X90" s="51"/>
      <c r="Y90" s="51"/>
      <c r="Z90" s="51"/>
      <c r="AA90" s="51"/>
      <c r="AB90" s="51"/>
      <c r="AC90" s="51"/>
      <c r="AD90" s="51"/>
      <c r="AE90" s="51"/>
      <c r="AF90" s="51"/>
      <c r="AG90" s="51"/>
      <c r="AH90" s="56"/>
    </row>
    <row r="91" spans="1:34" s="50" customFormat="1">
      <c r="A91" s="49"/>
      <c r="C91" s="51"/>
      <c r="D91" s="51"/>
      <c r="E91" s="51"/>
      <c r="F91" s="51"/>
      <c r="G91" s="51"/>
      <c r="H91" s="51"/>
      <c r="I91" s="51"/>
      <c r="J91" s="51"/>
      <c r="K91" s="51"/>
      <c r="L91" s="51"/>
      <c r="M91" s="51"/>
      <c r="N91" s="51"/>
      <c r="O91" s="51"/>
      <c r="P91" s="51"/>
      <c r="Q91" s="51"/>
      <c r="R91" s="51"/>
      <c r="S91" s="51"/>
      <c r="T91" s="51"/>
      <c r="U91" s="51"/>
      <c r="V91" s="51"/>
      <c r="W91" s="51"/>
      <c r="X91" s="51"/>
      <c r="Y91" s="51"/>
      <c r="Z91" s="51"/>
      <c r="AA91" s="51"/>
      <c r="AB91" s="51"/>
      <c r="AC91" s="51"/>
      <c r="AD91" s="51"/>
      <c r="AE91" s="51"/>
      <c r="AF91" s="51"/>
      <c r="AG91" s="51"/>
      <c r="AH91" s="56"/>
    </row>
    <row r="92" spans="1:34" s="50" customFormat="1">
      <c r="A92" s="49"/>
      <c r="C92" s="51"/>
      <c r="D92" s="51"/>
      <c r="E92" s="51"/>
      <c r="F92" s="51"/>
      <c r="G92" s="51"/>
      <c r="H92" s="51"/>
      <c r="I92" s="51"/>
      <c r="J92" s="51"/>
      <c r="K92" s="51"/>
      <c r="L92" s="51"/>
      <c r="M92" s="51"/>
      <c r="N92" s="51"/>
      <c r="O92" s="51"/>
      <c r="P92" s="51"/>
      <c r="Q92" s="51"/>
      <c r="R92" s="51"/>
      <c r="S92" s="51"/>
      <c r="T92" s="51"/>
      <c r="U92" s="51"/>
      <c r="V92" s="51"/>
      <c r="W92" s="51"/>
      <c r="X92" s="51"/>
      <c r="Y92" s="51"/>
      <c r="Z92" s="51"/>
      <c r="AA92" s="51"/>
      <c r="AB92" s="51"/>
      <c r="AC92" s="51"/>
      <c r="AD92" s="51"/>
      <c r="AE92" s="51"/>
      <c r="AF92" s="51"/>
      <c r="AG92" s="51"/>
      <c r="AH92" s="56"/>
    </row>
    <row r="93" spans="1:34" s="50" customFormat="1">
      <c r="A93" s="49"/>
      <c r="C93" s="51"/>
      <c r="D93" s="51"/>
      <c r="E93" s="51"/>
      <c r="F93" s="51"/>
      <c r="G93" s="51"/>
      <c r="H93" s="51"/>
      <c r="I93" s="51"/>
      <c r="J93" s="51"/>
      <c r="K93" s="51"/>
      <c r="L93" s="51"/>
      <c r="M93" s="51"/>
      <c r="N93" s="51"/>
      <c r="O93" s="51"/>
      <c r="P93" s="51"/>
      <c r="Q93" s="51"/>
      <c r="R93" s="51"/>
      <c r="S93" s="51"/>
      <c r="T93" s="51"/>
      <c r="U93" s="51"/>
      <c r="V93" s="51"/>
      <c r="W93" s="51"/>
      <c r="X93" s="51"/>
      <c r="Y93" s="51"/>
      <c r="Z93" s="51"/>
      <c r="AA93" s="51"/>
      <c r="AB93" s="51"/>
      <c r="AC93" s="51"/>
      <c r="AD93" s="51"/>
      <c r="AE93" s="51"/>
      <c r="AF93" s="51"/>
      <c r="AG93" s="51"/>
      <c r="AH93" s="56"/>
    </row>
    <row r="94" spans="1:34" s="50" customFormat="1">
      <c r="A94" s="49"/>
      <c r="C94" s="51"/>
      <c r="D94" s="51"/>
      <c r="E94" s="51"/>
      <c r="F94" s="51"/>
      <c r="G94" s="51"/>
      <c r="H94" s="51"/>
      <c r="I94" s="51"/>
      <c r="J94" s="51"/>
      <c r="K94" s="51"/>
      <c r="L94" s="51"/>
      <c r="M94" s="51"/>
      <c r="N94" s="51"/>
      <c r="O94" s="51"/>
      <c r="P94" s="51"/>
      <c r="Q94" s="51"/>
      <c r="R94" s="51"/>
      <c r="S94" s="51"/>
      <c r="T94" s="51"/>
      <c r="U94" s="51"/>
      <c r="V94" s="51"/>
      <c r="W94" s="51"/>
      <c r="X94" s="51"/>
      <c r="Y94" s="51"/>
      <c r="Z94" s="51"/>
      <c r="AA94" s="51"/>
      <c r="AB94" s="51"/>
      <c r="AC94" s="51"/>
      <c r="AD94" s="51"/>
      <c r="AE94" s="51"/>
      <c r="AF94" s="51"/>
      <c r="AG94" s="51"/>
      <c r="AH94" s="56"/>
    </row>
    <row r="95" spans="1:34" s="50" customFormat="1">
      <c r="A95" s="49"/>
      <c r="C95" s="51"/>
      <c r="D95" s="51"/>
      <c r="E95" s="51"/>
      <c r="F95" s="51"/>
      <c r="G95" s="51"/>
      <c r="H95" s="51"/>
      <c r="I95" s="51"/>
      <c r="J95" s="51"/>
      <c r="K95" s="51"/>
      <c r="L95" s="51"/>
      <c r="M95" s="51"/>
      <c r="N95" s="51"/>
      <c r="O95" s="51"/>
      <c r="P95" s="51"/>
      <c r="Q95" s="51"/>
      <c r="R95" s="51"/>
      <c r="S95" s="51"/>
      <c r="T95" s="51"/>
      <c r="U95" s="51"/>
      <c r="V95" s="51"/>
      <c r="W95" s="51"/>
      <c r="X95" s="51"/>
      <c r="Y95" s="51"/>
      <c r="Z95" s="51"/>
      <c r="AA95" s="51"/>
      <c r="AB95" s="51"/>
      <c r="AC95" s="51"/>
      <c r="AD95" s="51"/>
      <c r="AE95" s="51"/>
      <c r="AF95" s="51"/>
      <c r="AG95" s="51"/>
      <c r="AH95" s="56"/>
    </row>
    <row r="96" spans="1:34" s="50" customFormat="1">
      <c r="A96" s="49"/>
      <c r="C96" s="51"/>
      <c r="D96" s="51"/>
      <c r="E96" s="51"/>
      <c r="F96" s="51"/>
      <c r="G96" s="51"/>
      <c r="H96" s="51"/>
      <c r="I96" s="51"/>
      <c r="J96" s="51"/>
      <c r="K96" s="51"/>
      <c r="L96" s="51"/>
      <c r="M96" s="51"/>
      <c r="N96" s="51"/>
      <c r="O96" s="51"/>
      <c r="P96" s="51"/>
      <c r="Q96" s="51"/>
      <c r="R96" s="51"/>
      <c r="S96" s="51"/>
      <c r="T96" s="51"/>
      <c r="U96" s="51"/>
      <c r="V96" s="51"/>
      <c r="W96" s="51"/>
      <c r="X96" s="51"/>
      <c r="Y96" s="51"/>
      <c r="Z96" s="51"/>
      <c r="AA96" s="51"/>
      <c r="AB96" s="51"/>
      <c r="AC96" s="51"/>
      <c r="AD96" s="51"/>
      <c r="AE96" s="51"/>
      <c r="AF96" s="51"/>
      <c r="AG96" s="51"/>
      <c r="AH96" s="56"/>
    </row>
    <row r="97" spans="1:34" s="50" customFormat="1">
      <c r="A97" s="49"/>
      <c r="C97" s="51"/>
      <c r="D97" s="51"/>
      <c r="E97" s="51"/>
      <c r="F97" s="51"/>
      <c r="G97" s="51"/>
      <c r="H97" s="51"/>
      <c r="I97" s="51"/>
      <c r="J97" s="51"/>
      <c r="K97" s="51"/>
      <c r="L97" s="51"/>
      <c r="M97" s="51"/>
      <c r="N97" s="51"/>
      <c r="O97" s="51"/>
      <c r="P97" s="51"/>
      <c r="Q97" s="51"/>
      <c r="R97" s="51"/>
      <c r="S97" s="51"/>
      <c r="T97" s="51"/>
      <c r="U97" s="51"/>
      <c r="V97" s="51"/>
      <c r="W97" s="51"/>
      <c r="X97" s="51"/>
      <c r="Y97" s="51"/>
      <c r="Z97" s="51"/>
      <c r="AA97" s="51"/>
      <c r="AB97" s="51"/>
      <c r="AC97" s="51"/>
      <c r="AD97" s="51"/>
      <c r="AE97" s="51"/>
      <c r="AF97" s="51"/>
      <c r="AG97" s="51"/>
      <c r="AH97" s="56"/>
    </row>
    <row r="98" spans="1:34" s="50" customFormat="1">
      <c r="A98" s="49"/>
      <c r="C98" s="51"/>
      <c r="D98" s="51"/>
      <c r="E98" s="51"/>
      <c r="F98" s="51"/>
      <c r="G98" s="51"/>
      <c r="H98" s="51"/>
      <c r="I98" s="51"/>
      <c r="J98" s="51"/>
      <c r="K98" s="51"/>
      <c r="L98" s="51"/>
      <c r="M98" s="51"/>
      <c r="N98" s="51"/>
      <c r="O98" s="51"/>
      <c r="P98" s="51"/>
      <c r="Q98" s="51"/>
      <c r="R98" s="51"/>
      <c r="S98" s="51"/>
      <c r="T98" s="51"/>
      <c r="U98" s="51"/>
      <c r="V98" s="51"/>
      <c r="W98" s="51"/>
      <c r="X98" s="51"/>
      <c r="Y98" s="51"/>
      <c r="Z98" s="51"/>
      <c r="AA98" s="51"/>
      <c r="AB98" s="51"/>
      <c r="AC98" s="51"/>
      <c r="AD98" s="51"/>
      <c r="AE98" s="51"/>
      <c r="AF98" s="51"/>
      <c r="AG98" s="51"/>
      <c r="AH98" s="56"/>
    </row>
    <row r="99" spans="1:34" s="50" customFormat="1">
      <c r="A99" s="49"/>
      <c r="C99" s="51"/>
      <c r="D99" s="51"/>
      <c r="E99" s="51"/>
      <c r="F99" s="51"/>
      <c r="G99" s="51"/>
      <c r="H99" s="51"/>
      <c r="I99" s="51"/>
      <c r="J99" s="51"/>
      <c r="K99" s="51"/>
      <c r="L99" s="51"/>
      <c r="M99" s="51"/>
      <c r="N99" s="51"/>
      <c r="O99" s="51"/>
      <c r="P99" s="51"/>
      <c r="Q99" s="51"/>
      <c r="R99" s="51"/>
      <c r="S99" s="51"/>
      <c r="T99" s="51"/>
      <c r="U99" s="51"/>
      <c r="V99" s="51"/>
      <c r="W99" s="51"/>
      <c r="X99" s="51"/>
      <c r="Y99" s="51"/>
      <c r="Z99" s="51"/>
      <c r="AA99" s="51"/>
      <c r="AB99" s="51"/>
      <c r="AC99" s="51"/>
      <c r="AD99" s="51"/>
      <c r="AE99" s="51"/>
      <c r="AF99" s="51"/>
      <c r="AG99" s="51"/>
      <c r="AH99" s="56"/>
    </row>
    <row r="100" spans="1:34" s="50" customFormat="1">
      <c r="A100" s="49"/>
      <c r="C100" s="51"/>
      <c r="D100" s="51"/>
      <c r="E100" s="51"/>
      <c r="F100" s="51"/>
      <c r="G100" s="51"/>
      <c r="H100" s="51"/>
      <c r="I100" s="51"/>
      <c r="J100" s="51"/>
      <c r="K100" s="51"/>
      <c r="L100" s="51"/>
      <c r="M100" s="51"/>
      <c r="N100" s="51"/>
      <c r="O100" s="51"/>
      <c r="P100" s="51"/>
      <c r="Q100" s="51"/>
      <c r="R100" s="51"/>
      <c r="S100" s="51"/>
      <c r="T100" s="51"/>
      <c r="U100" s="51"/>
      <c r="V100" s="51"/>
      <c r="W100" s="51"/>
      <c r="X100" s="51"/>
      <c r="Y100" s="51"/>
      <c r="Z100" s="51"/>
      <c r="AA100" s="51"/>
      <c r="AB100" s="51"/>
      <c r="AC100" s="51"/>
      <c r="AD100" s="51"/>
      <c r="AE100" s="51"/>
      <c r="AF100" s="51"/>
      <c r="AG100" s="51"/>
      <c r="AH100" s="56"/>
    </row>
    <row r="101" spans="1:34" s="50" customFormat="1">
      <c r="A101" s="49"/>
      <c r="C101" s="51"/>
      <c r="D101" s="51"/>
      <c r="E101" s="51"/>
      <c r="F101" s="51"/>
      <c r="G101" s="51"/>
      <c r="H101" s="51"/>
      <c r="I101" s="51"/>
      <c r="J101" s="51"/>
      <c r="K101" s="51"/>
      <c r="L101" s="51"/>
      <c r="M101" s="51"/>
      <c r="N101" s="51"/>
      <c r="O101" s="51"/>
      <c r="P101" s="51"/>
      <c r="Q101" s="51"/>
      <c r="R101" s="51"/>
      <c r="S101" s="51"/>
      <c r="T101" s="51"/>
      <c r="U101" s="51"/>
      <c r="V101" s="51"/>
      <c r="W101" s="51"/>
      <c r="X101" s="51"/>
      <c r="Y101" s="51"/>
      <c r="Z101" s="51"/>
      <c r="AA101" s="51"/>
      <c r="AB101" s="51"/>
      <c r="AC101" s="51"/>
      <c r="AD101" s="51"/>
      <c r="AE101" s="51"/>
      <c r="AF101" s="51"/>
      <c r="AG101" s="51"/>
      <c r="AH101" s="56"/>
    </row>
    <row r="102" spans="1:34" s="50" customFormat="1">
      <c r="A102" s="49"/>
      <c r="C102" s="51"/>
      <c r="D102" s="51"/>
      <c r="E102" s="51"/>
      <c r="F102" s="51"/>
      <c r="G102" s="51"/>
      <c r="H102" s="51"/>
      <c r="I102" s="51"/>
      <c r="J102" s="51"/>
      <c r="K102" s="51"/>
      <c r="L102" s="51"/>
      <c r="M102" s="51"/>
      <c r="N102" s="51"/>
      <c r="O102" s="51"/>
      <c r="P102" s="51"/>
      <c r="Q102" s="51"/>
      <c r="R102" s="51"/>
      <c r="S102" s="51"/>
      <c r="T102" s="51"/>
      <c r="U102" s="51"/>
      <c r="V102" s="51"/>
      <c r="W102" s="51"/>
      <c r="X102" s="51"/>
      <c r="Y102" s="51"/>
      <c r="Z102" s="51"/>
      <c r="AA102" s="51"/>
      <c r="AB102" s="51"/>
      <c r="AC102" s="51"/>
      <c r="AD102" s="51"/>
      <c r="AE102" s="51"/>
      <c r="AF102" s="51"/>
      <c r="AG102" s="51"/>
      <c r="AH102" s="56"/>
    </row>
    <row r="103" spans="1:34" s="50" customFormat="1">
      <c r="A103" s="49"/>
      <c r="C103" s="51"/>
      <c r="D103" s="51"/>
      <c r="E103" s="51"/>
      <c r="F103" s="51"/>
      <c r="G103" s="51"/>
      <c r="H103" s="51"/>
      <c r="I103" s="51"/>
      <c r="J103" s="51"/>
      <c r="K103" s="51"/>
      <c r="L103" s="51"/>
      <c r="M103" s="51"/>
      <c r="N103" s="51"/>
      <c r="O103" s="51"/>
      <c r="P103" s="51"/>
      <c r="Q103" s="51"/>
      <c r="R103" s="51"/>
      <c r="S103" s="51"/>
      <c r="T103" s="51"/>
      <c r="U103" s="51"/>
      <c r="V103" s="51"/>
      <c r="W103" s="51"/>
      <c r="X103" s="51"/>
      <c r="Y103" s="51"/>
      <c r="Z103" s="51"/>
      <c r="AA103" s="51"/>
      <c r="AB103" s="51"/>
      <c r="AC103" s="51"/>
      <c r="AD103" s="51"/>
      <c r="AE103" s="51"/>
      <c r="AF103" s="51"/>
      <c r="AG103" s="51"/>
      <c r="AH103" s="56"/>
    </row>
    <row r="104" spans="1:34" s="50" customFormat="1">
      <c r="A104" s="49"/>
      <c r="C104" s="51"/>
      <c r="D104" s="51"/>
      <c r="E104" s="51"/>
      <c r="F104" s="51"/>
      <c r="G104" s="51"/>
      <c r="H104" s="51"/>
      <c r="I104" s="51"/>
      <c r="J104" s="51"/>
      <c r="K104" s="51"/>
      <c r="L104" s="51"/>
      <c r="M104" s="51"/>
      <c r="N104" s="51"/>
      <c r="O104" s="51"/>
      <c r="P104" s="51"/>
      <c r="Q104" s="51"/>
      <c r="R104" s="51"/>
      <c r="S104" s="51"/>
      <c r="T104" s="51"/>
      <c r="U104" s="51"/>
      <c r="V104" s="51"/>
      <c r="W104" s="51"/>
      <c r="X104" s="51"/>
      <c r="Y104" s="51"/>
      <c r="Z104" s="51"/>
      <c r="AA104" s="51"/>
      <c r="AB104" s="51"/>
      <c r="AC104" s="51"/>
      <c r="AD104" s="51"/>
      <c r="AE104" s="51"/>
      <c r="AF104" s="51"/>
      <c r="AG104" s="51"/>
      <c r="AH104" s="56"/>
    </row>
    <row r="105" spans="1:34" s="50" customFormat="1">
      <c r="A105" s="49"/>
      <c r="C105" s="51"/>
      <c r="D105" s="51"/>
      <c r="E105" s="51"/>
      <c r="F105" s="51"/>
      <c r="G105" s="51"/>
      <c r="H105" s="51"/>
      <c r="I105" s="51"/>
      <c r="J105" s="51"/>
      <c r="K105" s="51"/>
      <c r="L105" s="51"/>
      <c r="M105" s="51"/>
      <c r="N105" s="51"/>
      <c r="O105" s="51"/>
      <c r="P105" s="51"/>
      <c r="Q105" s="51"/>
      <c r="R105" s="51"/>
      <c r="S105" s="51"/>
      <c r="T105" s="51"/>
      <c r="U105" s="51"/>
      <c r="V105" s="51"/>
      <c r="W105" s="51"/>
      <c r="X105" s="51"/>
      <c r="Y105" s="51"/>
      <c r="Z105" s="51"/>
      <c r="AA105" s="51"/>
      <c r="AB105" s="51"/>
      <c r="AC105" s="51"/>
      <c r="AD105" s="51"/>
      <c r="AE105" s="51"/>
      <c r="AF105" s="51"/>
      <c r="AG105" s="51"/>
      <c r="AH105" s="56"/>
    </row>
    <row r="106" spans="1:34" s="50" customFormat="1">
      <c r="A106" s="49"/>
      <c r="C106" s="51"/>
      <c r="D106" s="51"/>
      <c r="E106" s="51"/>
      <c r="F106" s="51"/>
      <c r="G106" s="51"/>
      <c r="H106" s="51"/>
      <c r="I106" s="51"/>
      <c r="J106" s="51"/>
      <c r="K106" s="51"/>
      <c r="L106" s="51"/>
      <c r="M106" s="51"/>
      <c r="N106" s="51"/>
      <c r="O106" s="51"/>
      <c r="P106" s="51"/>
      <c r="Q106" s="51"/>
      <c r="R106" s="51"/>
      <c r="S106" s="51"/>
      <c r="T106" s="51"/>
      <c r="U106" s="51"/>
      <c r="V106" s="51"/>
      <c r="W106" s="51"/>
      <c r="X106" s="51"/>
      <c r="Y106" s="51"/>
      <c r="Z106" s="51"/>
      <c r="AA106" s="51"/>
      <c r="AB106" s="51"/>
      <c r="AC106" s="51"/>
      <c r="AD106" s="51"/>
      <c r="AE106" s="51"/>
      <c r="AF106" s="51"/>
      <c r="AG106" s="51"/>
      <c r="AH106" s="56"/>
    </row>
    <row r="107" spans="1:34" s="50" customFormat="1">
      <c r="A107" s="49"/>
      <c r="C107" s="51"/>
      <c r="D107" s="51"/>
      <c r="E107" s="51"/>
      <c r="F107" s="51"/>
      <c r="G107" s="51"/>
      <c r="H107" s="51"/>
      <c r="I107" s="51"/>
      <c r="J107" s="51"/>
      <c r="K107" s="51"/>
      <c r="L107" s="51"/>
      <c r="M107" s="51"/>
      <c r="N107" s="51"/>
      <c r="O107" s="51"/>
      <c r="P107" s="51"/>
      <c r="Q107" s="51"/>
      <c r="R107" s="51"/>
      <c r="S107" s="51"/>
      <c r="T107" s="51"/>
      <c r="U107" s="51"/>
      <c r="V107" s="51"/>
      <c r="W107" s="51"/>
      <c r="X107" s="51"/>
      <c r="Y107" s="51"/>
      <c r="Z107" s="51"/>
      <c r="AA107" s="51"/>
      <c r="AB107" s="51"/>
      <c r="AC107" s="51"/>
      <c r="AD107" s="51"/>
      <c r="AE107" s="51"/>
      <c r="AF107" s="51"/>
      <c r="AG107" s="51"/>
      <c r="AH107" s="56"/>
    </row>
    <row r="108" spans="1:34" s="50" customFormat="1">
      <c r="A108" s="49"/>
      <c r="C108" s="51"/>
      <c r="D108" s="51"/>
      <c r="E108" s="51"/>
      <c r="F108" s="51"/>
      <c r="G108" s="51"/>
      <c r="H108" s="51"/>
      <c r="I108" s="51"/>
      <c r="J108" s="51"/>
      <c r="K108" s="51"/>
      <c r="L108" s="51"/>
      <c r="M108" s="51"/>
      <c r="N108" s="51"/>
      <c r="O108" s="51"/>
      <c r="P108" s="51"/>
      <c r="Q108" s="51"/>
      <c r="R108" s="51"/>
      <c r="S108" s="51"/>
      <c r="T108" s="51"/>
      <c r="U108" s="51"/>
      <c r="V108" s="51"/>
      <c r="W108" s="51"/>
      <c r="X108" s="51"/>
      <c r="Y108" s="51"/>
      <c r="Z108" s="51"/>
      <c r="AA108" s="51"/>
      <c r="AB108" s="51"/>
      <c r="AC108" s="51"/>
      <c r="AD108" s="51"/>
      <c r="AE108" s="51"/>
      <c r="AF108" s="51"/>
      <c r="AG108" s="51"/>
      <c r="AH108" s="56"/>
    </row>
    <row r="109" spans="1:34" s="50" customFormat="1">
      <c r="A109" s="49"/>
      <c r="C109" s="51"/>
      <c r="D109" s="51"/>
      <c r="E109" s="51"/>
      <c r="F109" s="51"/>
      <c r="G109" s="51"/>
      <c r="H109" s="51"/>
      <c r="I109" s="51"/>
      <c r="J109" s="51"/>
      <c r="K109" s="51"/>
      <c r="L109" s="51"/>
      <c r="M109" s="51"/>
      <c r="N109" s="51"/>
      <c r="O109" s="51"/>
      <c r="P109" s="51"/>
      <c r="Q109" s="51"/>
      <c r="R109" s="51"/>
      <c r="S109" s="51"/>
      <c r="T109" s="51"/>
      <c r="U109" s="51"/>
      <c r="V109" s="51"/>
      <c r="W109" s="51"/>
      <c r="X109" s="51"/>
      <c r="Y109" s="51"/>
      <c r="Z109" s="51"/>
      <c r="AA109" s="51"/>
      <c r="AB109" s="51"/>
      <c r="AC109" s="51"/>
      <c r="AD109" s="51"/>
      <c r="AE109" s="51"/>
      <c r="AF109" s="51"/>
      <c r="AG109" s="51"/>
      <c r="AH109" s="56"/>
    </row>
    <row r="110" spans="1:34" s="50" customFormat="1">
      <c r="A110" s="49"/>
      <c r="C110" s="51"/>
      <c r="D110" s="51"/>
      <c r="E110" s="51"/>
      <c r="F110" s="51"/>
      <c r="G110" s="51"/>
      <c r="H110" s="51"/>
      <c r="I110" s="51"/>
      <c r="J110" s="51"/>
      <c r="K110" s="51"/>
      <c r="L110" s="51"/>
      <c r="M110" s="51"/>
      <c r="N110" s="51"/>
      <c r="O110" s="51"/>
      <c r="P110" s="51"/>
      <c r="Q110" s="51"/>
      <c r="R110" s="51"/>
      <c r="S110" s="51"/>
      <c r="T110" s="51"/>
      <c r="U110" s="51"/>
      <c r="V110" s="51"/>
      <c r="W110" s="51"/>
      <c r="X110" s="51"/>
      <c r="Y110" s="51"/>
      <c r="Z110" s="51"/>
      <c r="AA110" s="51"/>
      <c r="AB110" s="51"/>
      <c r="AC110" s="51"/>
      <c r="AD110" s="51"/>
      <c r="AE110" s="51"/>
      <c r="AF110" s="51"/>
      <c r="AG110" s="51"/>
      <c r="AH110" s="56"/>
    </row>
    <row r="111" spans="1:34" s="50" customFormat="1">
      <c r="A111" s="49"/>
      <c r="C111" s="51"/>
      <c r="D111" s="51"/>
      <c r="E111" s="51"/>
      <c r="F111" s="51"/>
      <c r="G111" s="51"/>
      <c r="H111" s="51"/>
      <c r="I111" s="51"/>
      <c r="J111" s="51"/>
      <c r="K111" s="51"/>
      <c r="L111" s="51"/>
      <c r="M111" s="51"/>
      <c r="N111" s="51"/>
      <c r="O111" s="51"/>
      <c r="P111" s="51"/>
      <c r="Q111" s="51"/>
      <c r="R111" s="51"/>
      <c r="S111" s="51"/>
      <c r="T111" s="51"/>
      <c r="U111" s="51"/>
      <c r="V111" s="51"/>
      <c r="W111" s="51"/>
      <c r="X111" s="51"/>
      <c r="Y111" s="51"/>
      <c r="Z111" s="51"/>
      <c r="AA111" s="51"/>
      <c r="AB111" s="51"/>
      <c r="AC111" s="51"/>
      <c r="AD111" s="51"/>
      <c r="AE111" s="51"/>
      <c r="AF111" s="51"/>
      <c r="AG111" s="51"/>
      <c r="AH111" s="56"/>
    </row>
    <row r="112" spans="1:34" s="50" customFormat="1">
      <c r="A112" s="49"/>
      <c r="C112" s="51"/>
      <c r="D112" s="51"/>
      <c r="E112" s="51"/>
      <c r="F112" s="51"/>
      <c r="G112" s="51"/>
      <c r="H112" s="51"/>
      <c r="I112" s="51"/>
      <c r="J112" s="51"/>
      <c r="K112" s="51"/>
      <c r="L112" s="51"/>
      <c r="M112" s="51"/>
      <c r="N112" s="51"/>
      <c r="O112" s="51"/>
      <c r="P112" s="51"/>
      <c r="Q112" s="51"/>
      <c r="R112" s="51"/>
      <c r="S112" s="51"/>
      <c r="T112" s="51"/>
      <c r="U112" s="51"/>
      <c r="V112" s="51"/>
      <c r="W112" s="51"/>
      <c r="X112" s="51"/>
      <c r="Y112" s="51"/>
      <c r="Z112" s="51"/>
      <c r="AA112" s="51"/>
      <c r="AB112" s="51"/>
      <c r="AC112" s="51"/>
      <c r="AD112" s="51"/>
      <c r="AE112" s="51"/>
      <c r="AF112" s="51"/>
      <c r="AG112" s="51"/>
      <c r="AH112" s="56"/>
    </row>
    <row r="113" spans="1:34" s="50" customFormat="1">
      <c r="A113" s="49"/>
      <c r="C113" s="51"/>
      <c r="D113" s="51"/>
      <c r="E113" s="51"/>
      <c r="F113" s="51"/>
      <c r="G113" s="51"/>
      <c r="H113" s="51"/>
      <c r="I113" s="51"/>
      <c r="J113" s="51"/>
      <c r="K113" s="51"/>
      <c r="L113" s="51"/>
      <c r="M113" s="51"/>
      <c r="N113" s="51"/>
      <c r="O113" s="51"/>
      <c r="P113" s="51"/>
      <c r="Q113" s="51"/>
      <c r="R113" s="51"/>
      <c r="S113" s="51"/>
      <c r="T113" s="51"/>
      <c r="U113" s="51"/>
      <c r="V113" s="51"/>
      <c r="W113" s="51"/>
      <c r="X113" s="51"/>
      <c r="Y113" s="51"/>
      <c r="Z113" s="51"/>
      <c r="AA113" s="51"/>
      <c r="AB113" s="51"/>
      <c r="AC113" s="51"/>
      <c r="AD113" s="51"/>
      <c r="AE113" s="51"/>
      <c r="AF113" s="51"/>
      <c r="AG113" s="51"/>
      <c r="AH113" s="56"/>
    </row>
    <row r="114" spans="1:34" s="50" customFormat="1">
      <c r="A114" s="49"/>
      <c r="C114" s="51"/>
      <c r="D114" s="51"/>
      <c r="E114" s="51"/>
      <c r="F114" s="51"/>
      <c r="G114" s="51"/>
      <c r="H114" s="51"/>
      <c r="I114" s="51"/>
      <c r="J114" s="51"/>
      <c r="K114" s="51"/>
      <c r="L114" s="51"/>
      <c r="M114" s="51"/>
      <c r="N114" s="51"/>
      <c r="O114" s="51"/>
      <c r="P114" s="51"/>
      <c r="Q114" s="51"/>
      <c r="R114" s="51"/>
      <c r="S114" s="51"/>
      <c r="T114" s="51"/>
      <c r="U114" s="51"/>
      <c r="V114" s="51"/>
      <c r="W114" s="51"/>
      <c r="X114" s="51"/>
      <c r="Y114" s="51"/>
      <c r="Z114" s="51"/>
      <c r="AA114" s="51"/>
      <c r="AB114" s="51"/>
      <c r="AC114" s="51"/>
      <c r="AD114" s="51"/>
      <c r="AE114" s="51"/>
      <c r="AF114" s="51"/>
      <c r="AG114" s="51"/>
      <c r="AH114" s="56"/>
    </row>
    <row r="115" spans="1:34" s="50" customFormat="1">
      <c r="A115" s="49"/>
      <c r="C115" s="51"/>
      <c r="D115" s="51"/>
      <c r="E115" s="51"/>
      <c r="F115" s="51"/>
      <c r="G115" s="51"/>
      <c r="H115" s="51"/>
      <c r="I115" s="51"/>
      <c r="J115" s="51"/>
      <c r="K115" s="51"/>
      <c r="L115" s="51"/>
      <c r="M115" s="51"/>
      <c r="N115" s="51"/>
      <c r="O115" s="51"/>
      <c r="P115" s="51"/>
      <c r="Q115" s="51"/>
      <c r="R115" s="51"/>
      <c r="S115" s="51"/>
      <c r="T115" s="51"/>
      <c r="U115" s="51"/>
      <c r="V115" s="51"/>
      <c r="W115" s="51"/>
      <c r="X115" s="51"/>
      <c r="Y115" s="51"/>
      <c r="Z115" s="51"/>
      <c r="AA115" s="51"/>
      <c r="AB115" s="51"/>
      <c r="AC115" s="51"/>
      <c r="AD115" s="51"/>
      <c r="AE115" s="51"/>
      <c r="AF115" s="51"/>
      <c r="AG115" s="51"/>
      <c r="AH115" s="56"/>
    </row>
    <row r="116" spans="1:34" s="50" customFormat="1">
      <c r="A116" s="49"/>
      <c r="C116" s="51"/>
      <c r="D116" s="51"/>
      <c r="E116" s="51"/>
      <c r="F116" s="51"/>
      <c r="G116" s="51"/>
      <c r="H116" s="51"/>
      <c r="I116" s="51"/>
      <c r="J116" s="51"/>
      <c r="K116" s="51"/>
      <c r="L116" s="51"/>
      <c r="M116" s="51"/>
      <c r="N116" s="51"/>
      <c r="O116" s="51"/>
      <c r="P116" s="51"/>
      <c r="Q116" s="51"/>
      <c r="R116" s="51"/>
      <c r="S116" s="51"/>
      <c r="T116" s="51"/>
      <c r="U116" s="51"/>
      <c r="V116" s="51"/>
      <c r="W116" s="51"/>
      <c r="X116" s="51"/>
      <c r="Y116" s="51"/>
      <c r="Z116" s="51"/>
      <c r="AA116" s="51"/>
      <c r="AB116" s="51"/>
      <c r="AC116" s="51"/>
      <c r="AD116" s="51"/>
      <c r="AE116" s="51"/>
      <c r="AF116" s="51"/>
      <c r="AG116" s="51"/>
      <c r="AH116" s="56"/>
    </row>
    <row r="117" spans="1:34" s="50" customFormat="1">
      <c r="A117" s="49"/>
      <c r="C117" s="51"/>
      <c r="D117" s="51"/>
      <c r="E117" s="51"/>
      <c r="F117" s="51"/>
      <c r="G117" s="51"/>
      <c r="H117" s="51"/>
      <c r="I117" s="51"/>
      <c r="J117" s="51"/>
      <c r="K117" s="51"/>
      <c r="L117" s="51"/>
      <c r="M117" s="51"/>
      <c r="N117" s="51"/>
      <c r="O117" s="51"/>
      <c r="P117" s="51"/>
      <c r="Q117" s="51"/>
      <c r="R117" s="51"/>
      <c r="S117" s="51"/>
      <c r="T117" s="51"/>
      <c r="U117" s="51"/>
      <c r="V117" s="51"/>
      <c r="W117" s="51"/>
      <c r="X117" s="51"/>
      <c r="Y117" s="51"/>
      <c r="Z117" s="51"/>
      <c r="AA117" s="51"/>
      <c r="AB117" s="51"/>
      <c r="AC117" s="51"/>
      <c r="AD117" s="51"/>
      <c r="AE117" s="51"/>
      <c r="AF117" s="51"/>
      <c r="AG117" s="51"/>
      <c r="AH117" s="56"/>
    </row>
    <row r="118" spans="1:34" s="50" customFormat="1">
      <c r="A118" s="49"/>
      <c r="C118" s="51"/>
      <c r="D118" s="51"/>
      <c r="E118" s="51"/>
      <c r="F118" s="51"/>
      <c r="G118" s="51"/>
      <c r="H118" s="51"/>
      <c r="I118" s="51"/>
      <c r="J118" s="51"/>
      <c r="K118" s="51"/>
      <c r="L118" s="51"/>
      <c r="M118" s="51"/>
      <c r="N118" s="51"/>
      <c r="O118" s="51"/>
      <c r="P118" s="51"/>
      <c r="Q118" s="51"/>
      <c r="R118" s="51"/>
      <c r="S118" s="51"/>
      <c r="T118" s="51"/>
      <c r="U118" s="51"/>
      <c r="V118" s="51"/>
      <c r="W118" s="51"/>
      <c r="X118" s="51"/>
      <c r="Y118" s="51"/>
      <c r="Z118" s="51"/>
      <c r="AA118" s="51"/>
      <c r="AB118" s="51"/>
      <c r="AC118" s="51"/>
      <c r="AD118" s="51"/>
      <c r="AE118" s="51"/>
      <c r="AF118" s="51"/>
      <c r="AG118" s="51"/>
      <c r="AH118" s="56"/>
    </row>
    <row r="119" spans="1:34" s="50" customFormat="1">
      <c r="A119" s="49"/>
      <c r="C119" s="51"/>
      <c r="D119" s="51"/>
      <c r="E119" s="51"/>
      <c r="F119" s="51"/>
      <c r="G119" s="51"/>
      <c r="H119" s="51"/>
      <c r="I119" s="51"/>
      <c r="J119" s="51"/>
      <c r="K119" s="51"/>
      <c r="L119" s="51"/>
      <c r="M119" s="51"/>
      <c r="N119" s="51"/>
      <c r="O119" s="51"/>
      <c r="P119" s="51"/>
      <c r="Q119" s="51"/>
      <c r="R119" s="51"/>
      <c r="S119" s="51"/>
      <c r="T119" s="51"/>
      <c r="U119" s="51"/>
      <c r="V119" s="51"/>
      <c r="W119" s="51"/>
      <c r="X119" s="51"/>
      <c r="Y119" s="51"/>
      <c r="Z119" s="51"/>
      <c r="AA119" s="51"/>
      <c r="AB119" s="51"/>
      <c r="AC119" s="51"/>
      <c r="AD119" s="51"/>
      <c r="AE119" s="51"/>
      <c r="AF119" s="51"/>
      <c r="AG119" s="51"/>
      <c r="AH119" s="56"/>
    </row>
    <row r="120" spans="1:34" s="50" customFormat="1">
      <c r="A120" s="49"/>
      <c r="C120" s="51"/>
      <c r="D120" s="51"/>
      <c r="E120" s="51"/>
      <c r="F120" s="51"/>
      <c r="G120" s="51"/>
      <c r="H120" s="51"/>
      <c r="I120" s="51"/>
      <c r="J120" s="51"/>
      <c r="K120" s="51"/>
      <c r="L120" s="51"/>
      <c r="M120" s="51"/>
      <c r="N120" s="51"/>
      <c r="O120" s="51"/>
      <c r="P120" s="51"/>
      <c r="Q120" s="51"/>
      <c r="R120" s="51"/>
      <c r="S120" s="51"/>
      <c r="T120" s="51"/>
      <c r="U120" s="51"/>
      <c r="V120" s="51"/>
      <c r="W120" s="51"/>
      <c r="X120" s="51"/>
      <c r="Y120" s="51"/>
      <c r="Z120" s="51"/>
      <c r="AA120" s="51"/>
      <c r="AB120" s="51"/>
      <c r="AC120" s="51"/>
      <c r="AD120" s="51"/>
      <c r="AE120" s="51"/>
      <c r="AF120" s="51"/>
      <c r="AG120" s="51"/>
      <c r="AH120" s="56"/>
    </row>
    <row r="121" spans="1:34" s="50" customFormat="1">
      <c r="A121" s="49"/>
      <c r="C121" s="51"/>
      <c r="D121" s="51"/>
      <c r="E121" s="51"/>
      <c r="F121" s="51"/>
      <c r="G121" s="51"/>
      <c r="H121" s="51"/>
      <c r="I121" s="51"/>
      <c r="J121" s="51"/>
      <c r="K121" s="51"/>
      <c r="L121" s="51"/>
      <c r="M121" s="51"/>
      <c r="N121" s="51"/>
      <c r="O121" s="51"/>
      <c r="P121" s="51"/>
      <c r="Q121" s="51"/>
      <c r="R121" s="51"/>
      <c r="S121" s="51"/>
      <c r="T121" s="51"/>
      <c r="U121" s="51"/>
      <c r="V121" s="51"/>
      <c r="W121" s="51"/>
      <c r="X121" s="51"/>
      <c r="Y121" s="51"/>
      <c r="Z121" s="51"/>
      <c r="AA121" s="51"/>
      <c r="AB121" s="51"/>
      <c r="AC121" s="51"/>
      <c r="AD121" s="51"/>
      <c r="AE121" s="51"/>
      <c r="AF121" s="51"/>
      <c r="AG121" s="51"/>
      <c r="AH121" s="56"/>
    </row>
    <row r="122" spans="1:34" s="50" customFormat="1">
      <c r="A122" s="49"/>
      <c r="C122" s="51"/>
      <c r="D122" s="51"/>
      <c r="E122" s="51"/>
      <c r="F122" s="51"/>
      <c r="G122" s="51"/>
      <c r="H122" s="51"/>
      <c r="I122" s="51"/>
      <c r="J122" s="51"/>
      <c r="K122" s="51"/>
      <c r="L122" s="51"/>
      <c r="M122" s="51"/>
      <c r="N122" s="51"/>
      <c r="O122" s="51"/>
      <c r="P122" s="51"/>
      <c r="Q122" s="51"/>
      <c r="R122" s="51"/>
      <c r="S122" s="51"/>
      <c r="T122" s="51"/>
      <c r="U122" s="51"/>
      <c r="V122" s="51"/>
      <c r="W122" s="51"/>
      <c r="X122" s="51"/>
      <c r="Y122" s="51"/>
      <c r="Z122" s="51"/>
      <c r="AA122" s="51"/>
      <c r="AB122" s="51"/>
      <c r="AC122" s="51"/>
      <c r="AD122" s="51"/>
      <c r="AE122" s="51"/>
      <c r="AF122" s="51"/>
      <c r="AG122" s="51"/>
      <c r="AH122" s="56"/>
    </row>
    <row r="123" spans="1:34" s="50" customFormat="1">
      <c r="A123" s="49"/>
      <c r="C123" s="51"/>
      <c r="D123" s="51"/>
      <c r="E123" s="51"/>
      <c r="F123" s="51"/>
      <c r="G123" s="51"/>
      <c r="H123" s="51"/>
      <c r="I123" s="51"/>
      <c r="J123" s="51"/>
      <c r="K123" s="51"/>
      <c r="L123" s="51"/>
      <c r="M123" s="51"/>
      <c r="N123" s="51"/>
      <c r="O123" s="51"/>
      <c r="P123" s="51"/>
      <c r="Q123" s="51"/>
      <c r="R123" s="51"/>
      <c r="S123" s="51"/>
      <c r="T123" s="51"/>
      <c r="U123" s="51"/>
      <c r="V123" s="51"/>
      <c r="W123" s="51"/>
      <c r="X123" s="51"/>
      <c r="Y123" s="51"/>
      <c r="Z123" s="51"/>
      <c r="AA123" s="51"/>
      <c r="AB123" s="51"/>
      <c r="AC123" s="51"/>
      <c r="AD123" s="51"/>
      <c r="AE123" s="51"/>
      <c r="AF123" s="51"/>
      <c r="AG123" s="51"/>
      <c r="AH123" s="56"/>
    </row>
    <row r="124" spans="1:34" s="50" customFormat="1">
      <c r="A124" s="49"/>
      <c r="C124" s="51"/>
      <c r="D124" s="51"/>
      <c r="E124" s="51"/>
      <c r="F124" s="51"/>
      <c r="G124" s="51"/>
      <c r="H124" s="51"/>
      <c r="I124" s="51"/>
      <c r="J124" s="51"/>
      <c r="K124" s="51"/>
      <c r="L124" s="51"/>
      <c r="M124" s="51"/>
      <c r="N124" s="51"/>
      <c r="O124" s="51"/>
      <c r="P124" s="51"/>
      <c r="Q124" s="51"/>
      <c r="R124" s="51"/>
      <c r="S124" s="51"/>
      <c r="T124" s="51"/>
      <c r="U124" s="51"/>
      <c r="V124" s="51"/>
      <c r="W124" s="51"/>
      <c r="X124" s="51"/>
      <c r="Y124" s="51"/>
      <c r="Z124" s="51"/>
      <c r="AA124" s="51"/>
      <c r="AB124" s="51"/>
      <c r="AC124" s="51"/>
      <c r="AD124" s="51"/>
      <c r="AE124" s="51"/>
      <c r="AF124" s="51"/>
      <c r="AG124" s="51"/>
      <c r="AH124" s="56"/>
    </row>
    <row r="125" spans="1:34" s="50" customFormat="1">
      <c r="A125" s="49"/>
      <c r="C125" s="51"/>
      <c r="D125" s="51"/>
      <c r="E125" s="51"/>
      <c r="F125" s="51"/>
      <c r="G125" s="51"/>
      <c r="H125" s="51"/>
      <c r="I125" s="51"/>
      <c r="J125" s="51"/>
      <c r="K125" s="51"/>
      <c r="L125" s="51"/>
      <c r="M125" s="51"/>
      <c r="N125" s="51"/>
      <c r="O125" s="51"/>
      <c r="P125" s="51"/>
      <c r="Q125" s="51"/>
      <c r="R125" s="51"/>
      <c r="S125" s="51"/>
      <c r="T125" s="51"/>
      <c r="U125" s="51"/>
      <c r="V125" s="51"/>
      <c r="W125" s="51"/>
      <c r="X125" s="51"/>
      <c r="Y125" s="51"/>
      <c r="Z125" s="51"/>
      <c r="AA125" s="51"/>
      <c r="AB125" s="51"/>
      <c r="AC125" s="51"/>
      <c r="AD125" s="51"/>
      <c r="AE125" s="51"/>
      <c r="AF125" s="51"/>
      <c r="AG125" s="51"/>
      <c r="AH125" s="56"/>
    </row>
    <row r="126" spans="1:34" s="50" customFormat="1">
      <c r="A126" s="49"/>
      <c r="C126" s="51"/>
      <c r="D126" s="51"/>
      <c r="E126" s="51"/>
      <c r="F126" s="51"/>
      <c r="G126" s="51"/>
      <c r="H126" s="51"/>
      <c r="I126" s="51"/>
      <c r="J126" s="51"/>
      <c r="K126" s="51"/>
      <c r="L126" s="51"/>
      <c r="M126" s="51"/>
      <c r="N126" s="51"/>
      <c r="O126" s="51"/>
      <c r="P126" s="51"/>
      <c r="Q126" s="51"/>
      <c r="R126" s="51"/>
      <c r="S126" s="51"/>
      <c r="T126" s="51"/>
      <c r="U126" s="51"/>
      <c r="V126" s="51"/>
      <c r="W126" s="51"/>
      <c r="X126" s="51"/>
      <c r="Y126" s="51"/>
      <c r="Z126" s="51"/>
      <c r="AA126" s="51"/>
      <c r="AB126" s="51"/>
      <c r="AC126" s="51"/>
      <c r="AD126" s="51"/>
      <c r="AE126" s="51"/>
      <c r="AF126" s="51"/>
      <c r="AG126" s="51"/>
      <c r="AH126" s="56"/>
    </row>
    <row r="127" spans="1:34" s="50" customFormat="1">
      <c r="A127" s="49"/>
      <c r="C127" s="51"/>
      <c r="D127" s="51"/>
      <c r="E127" s="51"/>
      <c r="F127" s="51"/>
      <c r="G127" s="51"/>
      <c r="H127" s="51"/>
      <c r="I127" s="51"/>
      <c r="J127" s="51"/>
      <c r="K127" s="51"/>
      <c r="L127" s="51"/>
      <c r="M127" s="51"/>
      <c r="N127" s="51"/>
      <c r="O127" s="51"/>
      <c r="P127" s="51"/>
      <c r="Q127" s="51"/>
      <c r="R127" s="51"/>
      <c r="S127" s="51"/>
      <c r="T127" s="51"/>
      <c r="U127" s="51"/>
      <c r="V127" s="51"/>
      <c r="W127" s="51"/>
      <c r="X127" s="51"/>
      <c r="Y127" s="51"/>
      <c r="Z127" s="51"/>
      <c r="AA127" s="51"/>
      <c r="AB127" s="51"/>
      <c r="AC127" s="51"/>
      <c r="AD127" s="51"/>
      <c r="AE127" s="51"/>
      <c r="AF127" s="51"/>
      <c r="AG127" s="51"/>
      <c r="AH127" s="56"/>
    </row>
    <row r="128" spans="1:34" s="50" customFormat="1">
      <c r="A128" s="49"/>
      <c r="C128" s="51"/>
      <c r="D128" s="51"/>
      <c r="E128" s="51"/>
      <c r="F128" s="51"/>
      <c r="G128" s="51"/>
      <c r="H128" s="51"/>
      <c r="I128" s="51"/>
      <c r="J128" s="51"/>
      <c r="K128" s="51"/>
      <c r="L128" s="51"/>
      <c r="M128" s="51"/>
      <c r="N128" s="51"/>
      <c r="O128" s="51"/>
      <c r="P128" s="51"/>
      <c r="Q128" s="51"/>
      <c r="R128" s="51"/>
      <c r="S128" s="51"/>
      <c r="T128" s="51"/>
      <c r="U128" s="51"/>
      <c r="V128" s="51"/>
      <c r="W128" s="51"/>
      <c r="X128" s="51"/>
      <c r="Y128" s="51"/>
      <c r="Z128" s="51"/>
      <c r="AA128" s="51"/>
      <c r="AB128" s="51"/>
      <c r="AC128" s="51"/>
      <c r="AD128" s="51"/>
      <c r="AE128" s="51"/>
      <c r="AF128" s="51"/>
      <c r="AG128" s="51"/>
      <c r="AH128" s="56"/>
    </row>
    <row r="129" spans="1:34" s="50" customFormat="1">
      <c r="A129" s="49"/>
      <c r="C129" s="51"/>
      <c r="D129" s="51"/>
      <c r="E129" s="51"/>
      <c r="F129" s="51"/>
      <c r="G129" s="51"/>
      <c r="H129" s="51"/>
      <c r="I129" s="51"/>
      <c r="J129" s="51"/>
      <c r="K129" s="51"/>
      <c r="L129" s="51"/>
      <c r="M129" s="51"/>
      <c r="N129" s="51"/>
      <c r="O129" s="51"/>
      <c r="P129" s="51"/>
      <c r="Q129" s="51"/>
      <c r="R129" s="51"/>
      <c r="S129" s="51"/>
      <c r="T129" s="51"/>
      <c r="U129" s="51"/>
      <c r="V129" s="51"/>
      <c r="W129" s="51"/>
      <c r="X129" s="51"/>
      <c r="Y129" s="51"/>
      <c r="Z129" s="51"/>
      <c r="AA129" s="51"/>
      <c r="AB129" s="51"/>
      <c r="AC129" s="51"/>
      <c r="AD129" s="51"/>
      <c r="AE129" s="51"/>
      <c r="AF129" s="51"/>
      <c r="AG129" s="51"/>
      <c r="AH129" s="56"/>
    </row>
    <row r="130" spans="1:34" s="50" customFormat="1">
      <c r="A130" s="49"/>
      <c r="C130" s="51"/>
      <c r="D130" s="51"/>
      <c r="E130" s="51"/>
      <c r="F130" s="51"/>
      <c r="G130" s="51"/>
      <c r="H130" s="51"/>
      <c r="I130" s="51"/>
      <c r="J130" s="51"/>
      <c r="K130" s="51"/>
      <c r="L130" s="51"/>
      <c r="M130" s="51"/>
      <c r="N130" s="51"/>
      <c r="O130" s="51"/>
      <c r="P130" s="51"/>
      <c r="Q130" s="51"/>
      <c r="R130" s="51"/>
      <c r="S130" s="51"/>
      <c r="T130" s="51"/>
      <c r="U130" s="51"/>
      <c r="V130" s="51"/>
      <c r="W130" s="51"/>
      <c r="X130" s="51"/>
      <c r="Y130" s="51"/>
      <c r="Z130" s="51"/>
      <c r="AA130" s="51"/>
      <c r="AB130" s="51"/>
      <c r="AC130" s="51"/>
      <c r="AD130" s="51"/>
      <c r="AE130" s="51"/>
      <c r="AF130" s="51"/>
      <c r="AG130" s="51"/>
      <c r="AH130" s="56"/>
    </row>
    <row r="131" spans="1:34" s="50" customFormat="1">
      <c r="A131" s="49"/>
      <c r="C131" s="51"/>
      <c r="D131" s="51"/>
      <c r="E131" s="51"/>
      <c r="F131" s="51"/>
      <c r="G131" s="51"/>
      <c r="H131" s="51"/>
      <c r="I131" s="51"/>
      <c r="J131" s="51"/>
      <c r="K131" s="51"/>
      <c r="L131" s="51"/>
      <c r="M131" s="51"/>
      <c r="N131" s="51"/>
      <c r="O131" s="51"/>
      <c r="P131" s="51"/>
      <c r="Q131" s="51"/>
      <c r="R131" s="51"/>
      <c r="S131" s="51"/>
      <c r="T131" s="51"/>
      <c r="U131" s="51"/>
      <c r="V131" s="51"/>
      <c r="W131" s="51"/>
      <c r="X131" s="51"/>
      <c r="Y131" s="51"/>
      <c r="Z131" s="51"/>
      <c r="AA131" s="51"/>
      <c r="AB131" s="51"/>
      <c r="AC131" s="51"/>
      <c r="AD131" s="51"/>
      <c r="AE131" s="51"/>
      <c r="AF131" s="51"/>
      <c r="AG131" s="51"/>
      <c r="AH131" s="56"/>
    </row>
    <row r="132" spans="1:34" s="50" customFormat="1">
      <c r="A132" s="49"/>
      <c r="C132" s="51"/>
      <c r="D132" s="51"/>
      <c r="E132" s="51"/>
      <c r="F132" s="51"/>
      <c r="G132" s="51"/>
      <c r="H132" s="51"/>
      <c r="I132" s="51"/>
      <c r="J132" s="51"/>
      <c r="K132" s="51"/>
      <c r="L132" s="51"/>
      <c r="M132" s="51"/>
      <c r="N132" s="51"/>
      <c r="O132" s="51"/>
      <c r="P132" s="51"/>
      <c r="Q132" s="51"/>
      <c r="R132" s="51"/>
      <c r="S132" s="51"/>
      <c r="T132" s="51"/>
      <c r="U132" s="51"/>
      <c r="V132" s="51"/>
      <c r="W132" s="51"/>
      <c r="X132" s="51"/>
      <c r="Y132" s="51"/>
      <c r="Z132" s="51"/>
      <c r="AA132" s="51"/>
      <c r="AB132" s="51"/>
      <c r="AC132" s="51"/>
      <c r="AD132" s="51"/>
      <c r="AE132" s="51"/>
      <c r="AF132" s="51"/>
      <c r="AG132" s="51"/>
      <c r="AH132" s="56"/>
    </row>
    <row r="133" spans="1:34" s="50" customFormat="1">
      <c r="A133" s="49"/>
      <c r="C133" s="51"/>
      <c r="D133" s="51"/>
      <c r="E133" s="51"/>
      <c r="F133" s="51"/>
      <c r="G133" s="51"/>
      <c r="H133" s="51"/>
      <c r="I133" s="51"/>
      <c r="J133" s="51"/>
      <c r="K133" s="51"/>
      <c r="L133" s="51"/>
      <c r="M133" s="51"/>
      <c r="N133" s="51"/>
      <c r="O133" s="51"/>
      <c r="P133" s="51"/>
      <c r="Q133" s="51"/>
      <c r="R133" s="51"/>
      <c r="S133" s="51"/>
      <c r="T133" s="51"/>
      <c r="U133" s="51"/>
      <c r="V133" s="51"/>
      <c r="W133" s="51"/>
      <c r="X133" s="51"/>
      <c r="Y133" s="51"/>
      <c r="Z133" s="51"/>
      <c r="AA133" s="51"/>
      <c r="AB133" s="51"/>
      <c r="AC133" s="51"/>
      <c r="AD133" s="51"/>
      <c r="AE133" s="51"/>
      <c r="AF133" s="51"/>
      <c r="AG133" s="51"/>
      <c r="AH133" s="56"/>
    </row>
    <row r="134" spans="1:34" s="50" customFormat="1">
      <c r="A134" s="49"/>
      <c r="C134" s="51"/>
      <c r="D134" s="51"/>
      <c r="E134" s="51"/>
      <c r="F134" s="51"/>
      <c r="G134" s="51"/>
      <c r="H134" s="51"/>
      <c r="I134" s="51"/>
      <c r="J134" s="51"/>
      <c r="K134" s="51"/>
      <c r="L134" s="51"/>
      <c r="M134" s="51"/>
      <c r="N134" s="51"/>
      <c r="O134" s="51"/>
      <c r="P134" s="51"/>
      <c r="Q134" s="51"/>
      <c r="R134" s="51"/>
      <c r="S134" s="51"/>
      <c r="T134" s="51"/>
      <c r="U134" s="51"/>
      <c r="V134" s="51"/>
      <c r="W134" s="51"/>
      <c r="X134" s="51"/>
      <c r="Y134" s="51"/>
      <c r="Z134" s="51"/>
      <c r="AA134" s="51"/>
      <c r="AB134" s="51"/>
      <c r="AC134" s="51"/>
      <c r="AD134" s="51"/>
      <c r="AE134" s="51"/>
      <c r="AF134" s="51"/>
      <c r="AG134" s="51"/>
      <c r="AH134" s="56"/>
    </row>
    <row r="135" spans="1:34" s="50" customFormat="1">
      <c r="A135" s="49"/>
      <c r="C135" s="51"/>
      <c r="D135" s="51"/>
      <c r="E135" s="51"/>
      <c r="F135" s="51"/>
      <c r="G135" s="51"/>
      <c r="H135" s="51"/>
      <c r="I135" s="51"/>
      <c r="J135" s="51"/>
      <c r="K135" s="51"/>
      <c r="L135" s="51"/>
      <c r="M135" s="51"/>
      <c r="N135" s="51"/>
      <c r="O135" s="51"/>
      <c r="P135" s="51"/>
      <c r="Q135" s="51"/>
      <c r="R135" s="51"/>
      <c r="S135" s="51"/>
      <c r="T135" s="51"/>
      <c r="U135" s="51"/>
      <c r="V135" s="51"/>
      <c r="W135" s="51"/>
      <c r="X135" s="51"/>
      <c r="Y135" s="51"/>
      <c r="Z135" s="51"/>
      <c r="AA135" s="51"/>
      <c r="AB135" s="51"/>
      <c r="AC135" s="51"/>
      <c r="AD135" s="51"/>
      <c r="AE135" s="51"/>
      <c r="AF135" s="51"/>
      <c r="AG135" s="51"/>
      <c r="AH135" s="56"/>
    </row>
    <row r="136" spans="1:34" s="50" customFormat="1">
      <c r="A136" s="49"/>
      <c r="C136" s="51"/>
      <c r="D136" s="51"/>
      <c r="E136" s="51"/>
      <c r="F136" s="51"/>
      <c r="G136" s="51"/>
      <c r="H136" s="51"/>
      <c r="I136" s="51"/>
      <c r="J136" s="51"/>
      <c r="K136" s="51"/>
      <c r="L136" s="51"/>
      <c r="M136" s="51"/>
      <c r="N136" s="51"/>
      <c r="O136" s="51"/>
      <c r="P136" s="51"/>
      <c r="Q136" s="51"/>
      <c r="R136" s="51"/>
      <c r="S136" s="51"/>
      <c r="T136" s="51"/>
      <c r="U136" s="51"/>
      <c r="V136" s="51"/>
      <c r="W136" s="51"/>
      <c r="X136" s="51"/>
      <c r="Y136" s="51"/>
      <c r="Z136" s="51"/>
      <c r="AA136" s="51"/>
      <c r="AB136" s="51"/>
      <c r="AC136" s="51"/>
      <c r="AD136" s="51"/>
      <c r="AE136" s="51"/>
      <c r="AF136" s="51"/>
      <c r="AG136" s="51"/>
      <c r="AH136" s="56"/>
    </row>
    <row r="137" spans="1:34" s="50" customFormat="1">
      <c r="A137" s="49"/>
      <c r="C137" s="51"/>
      <c r="D137" s="51"/>
      <c r="E137" s="51"/>
      <c r="F137" s="51"/>
      <c r="G137" s="51"/>
      <c r="H137" s="51"/>
      <c r="I137" s="51"/>
      <c r="J137" s="51"/>
      <c r="K137" s="51"/>
      <c r="L137" s="51"/>
      <c r="M137" s="51"/>
      <c r="N137" s="51"/>
      <c r="O137" s="51"/>
      <c r="P137" s="51"/>
      <c r="Q137" s="51"/>
      <c r="R137" s="51"/>
      <c r="S137" s="51"/>
      <c r="T137" s="51"/>
      <c r="U137" s="51"/>
      <c r="V137" s="51"/>
      <c r="W137" s="51"/>
      <c r="X137" s="51"/>
      <c r="Y137" s="51"/>
      <c r="Z137" s="51"/>
      <c r="AA137" s="51"/>
      <c r="AB137" s="51"/>
      <c r="AC137" s="51"/>
      <c r="AD137" s="51"/>
      <c r="AE137" s="51"/>
      <c r="AF137" s="51"/>
      <c r="AG137" s="51"/>
      <c r="AH137" s="56"/>
    </row>
    <row r="138" spans="1:34" s="50" customFormat="1">
      <c r="A138" s="49"/>
      <c r="C138" s="51"/>
      <c r="D138" s="51"/>
      <c r="E138" s="51"/>
      <c r="F138" s="51"/>
      <c r="G138" s="51"/>
      <c r="H138" s="51"/>
      <c r="I138" s="51"/>
      <c r="J138" s="51"/>
      <c r="K138" s="51"/>
      <c r="L138" s="51"/>
      <c r="M138" s="51"/>
      <c r="N138" s="51"/>
      <c r="O138" s="51"/>
      <c r="P138" s="51"/>
      <c r="Q138" s="51"/>
      <c r="R138" s="51"/>
      <c r="S138" s="51"/>
      <c r="T138" s="51"/>
      <c r="U138" s="51"/>
      <c r="V138" s="51"/>
      <c r="W138" s="51"/>
      <c r="X138" s="51"/>
      <c r="Y138" s="51"/>
      <c r="Z138" s="51"/>
      <c r="AA138" s="51"/>
      <c r="AB138" s="51"/>
      <c r="AC138" s="51"/>
      <c r="AD138" s="51"/>
      <c r="AE138" s="51"/>
      <c r="AF138" s="51"/>
      <c r="AG138" s="51"/>
      <c r="AH138" s="56"/>
    </row>
    <row r="139" spans="1:34" s="50" customFormat="1">
      <c r="A139" s="49"/>
      <c r="C139" s="51"/>
      <c r="D139" s="51"/>
      <c r="E139" s="51"/>
      <c r="F139" s="51"/>
      <c r="G139" s="51"/>
      <c r="H139" s="51"/>
      <c r="I139" s="51"/>
      <c r="J139" s="51"/>
      <c r="K139" s="51"/>
      <c r="L139" s="51"/>
      <c r="M139" s="51"/>
      <c r="N139" s="51"/>
      <c r="O139" s="51"/>
      <c r="P139" s="51"/>
      <c r="Q139" s="51"/>
      <c r="R139" s="51"/>
      <c r="S139" s="51"/>
      <c r="T139" s="51"/>
      <c r="U139" s="51"/>
      <c r="V139" s="51"/>
      <c r="W139" s="51"/>
      <c r="X139" s="51"/>
      <c r="Y139" s="51"/>
      <c r="Z139" s="51"/>
      <c r="AA139" s="51"/>
      <c r="AB139" s="51"/>
      <c r="AC139" s="51"/>
      <c r="AD139" s="51"/>
      <c r="AE139" s="51"/>
      <c r="AF139" s="51"/>
      <c r="AG139" s="51"/>
      <c r="AH139" s="56"/>
    </row>
    <row r="140" spans="1:34" s="50" customFormat="1">
      <c r="A140" s="49"/>
      <c r="C140" s="51"/>
      <c r="D140" s="51"/>
      <c r="E140" s="51"/>
      <c r="F140" s="51"/>
      <c r="G140" s="51"/>
      <c r="H140" s="51"/>
      <c r="I140" s="51"/>
      <c r="J140" s="51"/>
      <c r="K140" s="51"/>
      <c r="L140" s="51"/>
      <c r="M140" s="51"/>
      <c r="N140" s="51"/>
      <c r="O140" s="51"/>
      <c r="P140" s="51"/>
      <c r="Q140" s="51"/>
      <c r="R140" s="51"/>
      <c r="S140" s="51"/>
      <c r="T140" s="51"/>
      <c r="U140" s="51"/>
      <c r="V140" s="51"/>
      <c r="W140" s="51"/>
      <c r="X140" s="51"/>
      <c r="Y140" s="51"/>
      <c r="Z140" s="51"/>
      <c r="AA140" s="51"/>
      <c r="AB140" s="51"/>
      <c r="AC140" s="51"/>
      <c r="AD140" s="51"/>
      <c r="AE140" s="51"/>
      <c r="AF140" s="51"/>
      <c r="AG140" s="51"/>
      <c r="AH140" s="56"/>
    </row>
    <row r="141" spans="1:34" s="50" customFormat="1">
      <c r="A141" s="49"/>
      <c r="C141" s="51"/>
      <c r="D141" s="51"/>
      <c r="E141" s="51"/>
      <c r="F141" s="51"/>
      <c r="G141" s="51"/>
      <c r="H141" s="51"/>
      <c r="I141" s="51"/>
      <c r="J141" s="51"/>
      <c r="K141" s="51"/>
      <c r="L141" s="51"/>
      <c r="M141" s="51"/>
      <c r="N141" s="51"/>
      <c r="O141" s="51"/>
      <c r="P141" s="51"/>
      <c r="Q141" s="51"/>
      <c r="R141" s="51"/>
      <c r="S141" s="51"/>
      <c r="T141" s="51"/>
      <c r="U141" s="51"/>
      <c r="V141" s="51"/>
      <c r="W141" s="51"/>
      <c r="X141" s="51"/>
      <c r="Y141" s="51"/>
      <c r="Z141" s="51"/>
      <c r="AA141" s="51"/>
      <c r="AB141" s="51"/>
      <c r="AC141" s="51"/>
      <c r="AD141" s="51"/>
      <c r="AE141" s="51"/>
      <c r="AF141" s="51"/>
      <c r="AG141" s="51"/>
      <c r="AH141" s="56"/>
    </row>
    <row r="142" spans="1:34" s="50" customFormat="1">
      <c r="A142" s="49"/>
      <c r="C142" s="51"/>
      <c r="D142" s="51"/>
      <c r="E142" s="51"/>
      <c r="F142" s="51"/>
      <c r="G142" s="51"/>
      <c r="H142" s="51"/>
      <c r="I142" s="51"/>
      <c r="J142" s="51"/>
      <c r="K142" s="51"/>
      <c r="L142" s="51"/>
      <c r="M142" s="51"/>
      <c r="N142" s="51"/>
      <c r="O142" s="51"/>
      <c r="P142" s="51"/>
      <c r="Q142" s="51"/>
      <c r="R142" s="51"/>
      <c r="S142" s="51"/>
      <c r="T142" s="51"/>
      <c r="U142" s="51"/>
      <c r="V142" s="51"/>
      <c r="W142" s="51"/>
      <c r="X142" s="51"/>
      <c r="Y142" s="51"/>
      <c r="Z142" s="51"/>
      <c r="AA142" s="51"/>
      <c r="AB142" s="51"/>
      <c r="AC142" s="51"/>
      <c r="AD142" s="51"/>
      <c r="AE142" s="51"/>
      <c r="AF142" s="51"/>
      <c r="AG142" s="51"/>
      <c r="AH142" s="56"/>
    </row>
    <row r="143" spans="1:34" s="50" customFormat="1">
      <c r="A143" s="49"/>
      <c r="C143" s="51"/>
      <c r="D143" s="51"/>
      <c r="E143" s="51"/>
      <c r="F143" s="51"/>
      <c r="G143" s="51"/>
      <c r="H143" s="51"/>
      <c r="I143" s="51"/>
      <c r="J143" s="51"/>
      <c r="K143" s="51"/>
      <c r="L143" s="51"/>
      <c r="M143" s="51"/>
      <c r="N143" s="51"/>
      <c r="O143" s="51"/>
      <c r="P143" s="51"/>
      <c r="Q143" s="51"/>
      <c r="R143" s="51"/>
      <c r="S143" s="51"/>
      <c r="T143" s="51"/>
      <c r="U143" s="51"/>
      <c r="V143" s="51"/>
      <c r="W143" s="51"/>
      <c r="X143" s="51"/>
      <c r="Y143" s="51"/>
      <c r="Z143" s="51"/>
      <c r="AA143" s="51"/>
      <c r="AB143" s="51"/>
      <c r="AC143" s="51"/>
      <c r="AD143" s="51"/>
      <c r="AE143" s="51"/>
      <c r="AF143" s="51"/>
      <c r="AG143" s="51"/>
      <c r="AH143" s="56"/>
    </row>
    <row r="144" spans="1:34" s="50" customFormat="1">
      <c r="A144" s="49"/>
      <c r="C144" s="51"/>
      <c r="D144" s="51"/>
      <c r="E144" s="51"/>
      <c r="F144" s="51"/>
      <c r="G144" s="51"/>
      <c r="H144" s="51"/>
      <c r="I144" s="51"/>
      <c r="J144" s="51"/>
      <c r="K144" s="51"/>
      <c r="L144" s="51"/>
      <c r="M144" s="51"/>
      <c r="N144" s="51"/>
      <c r="O144" s="51"/>
      <c r="P144" s="51"/>
      <c r="Q144" s="51"/>
      <c r="R144" s="51"/>
      <c r="S144" s="51"/>
      <c r="T144" s="51"/>
      <c r="U144" s="51"/>
      <c r="V144" s="51"/>
      <c r="W144" s="51"/>
      <c r="X144" s="51"/>
      <c r="Y144" s="51"/>
      <c r="Z144" s="51"/>
      <c r="AA144" s="51"/>
      <c r="AB144" s="51"/>
      <c r="AC144" s="51"/>
      <c r="AD144" s="51"/>
      <c r="AE144" s="51"/>
      <c r="AF144" s="51"/>
      <c r="AG144" s="51"/>
      <c r="AH144" s="56"/>
    </row>
    <row r="145" spans="1:34" s="50" customFormat="1">
      <c r="A145" s="49"/>
      <c r="C145" s="51"/>
      <c r="D145" s="51"/>
      <c r="E145" s="51"/>
      <c r="F145" s="51"/>
      <c r="G145" s="51"/>
      <c r="H145" s="51"/>
      <c r="I145" s="51"/>
      <c r="J145" s="51"/>
      <c r="K145" s="51"/>
      <c r="L145" s="51"/>
      <c r="M145" s="51"/>
      <c r="N145" s="51"/>
      <c r="O145" s="51"/>
      <c r="P145" s="51"/>
      <c r="Q145" s="51"/>
      <c r="R145" s="51"/>
      <c r="S145" s="51"/>
      <c r="T145" s="51"/>
      <c r="U145" s="51"/>
      <c r="V145" s="51"/>
      <c r="W145" s="51"/>
      <c r="X145" s="51"/>
      <c r="Y145" s="51"/>
      <c r="Z145" s="51"/>
      <c r="AA145" s="51"/>
      <c r="AB145" s="51"/>
      <c r="AC145" s="51"/>
      <c r="AD145" s="51"/>
      <c r="AE145" s="51"/>
      <c r="AF145" s="51"/>
      <c r="AG145" s="51"/>
      <c r="AH145" s="56"/>
    </row>
    <row r="146" spans="1:34" s="50" customFormat="1">
      <c r="A146" s="49"/>
      <c r="C146" s="51"/>
      <c r="D146" s="51"/>
      <c r="E146" s="51"/>
      <c r="F146" s="51"/>
      <c r="G146" s="51"/>
      <c r="H146" s="51"/>
      <c r="I146" s="51"/>
      <c r="J146" s="51"/>
      <c r="K146" s="51"/>
      <c r="L146" s="51"/>
      <c r="M146" s="51"/>
      <c r="N146" s="51"/>
      <c r="O146" s="51"/>
      <c r="P146" s="51"/>
      <c r="Q146" s="51"/>
      <c r="R146" s="51"/>
      <c r="S146" s="51"/>
      <c r="T146" s="51"/>
      <c r="U146" s="51"/>
      <c r="V146" s="51"/>
      <c r="W146" s="51"/>
      <c r="X146" s="51"/>
      <c r="Y146" s="51"/>
      <c r="Z146" s="51"/>
      <c r="AA146" s="51"/>
      <c r="AB146" s="51"/>
      <c r="AC146" s="51"/>
      <c r="AD146" s="51"/>
      <c r="AE146" s="51"/>
      <c r="AF146" s="51"/>
      <c r="AG146" s="51"/>
      <c r="AH146" s="56"/>
    </row>
    <row r="147" spans="1:34" s="50" customFormat="1">
      <c r="A147" s="49"/>
      <c r="C147" s="51"/>
      <c r="D147" s="51"/>
      <c r="E147" s="51"/>
      <c r="F147" s="51"/>
      <c r="G147" s="51"/>
      <c r="H147" s="51"/>
      <c r="I147" s="51"/>
      <c r="J147" s="51"/>
      <c r="K147" s="51"/>
      <c r="L147" s="51"/>
      <c r="M147" s="51"/>
      <c r="N147" s="51"/>
      <c r="O147" s="51"/>
      <c r="P147" s="51"/>
      <c r="Q147" s="51"/>
      <c r="R147" s="51"/>
      <c r="S147" s="51"/>
      <c r="T147" s="51"/>
      <c r="U147" s="51"/>
      <c r="V147" s="51"/>
      <c r="W147" s="51"/>
      <c r="X147" s="51"/>
      <c r="Y147" s="51"/>
      <c r="Z147" s="51"/>
      <c r="AA147" s="51"/>
      <c r="AB147" s="51"/>
      <c r="AC147" s="51"/>
      <c r="AD147" s="51"/>
      <c r="AE147" s="51"/>
      <c r="AF147" s="51"/>
      <c r="AG147" s="51"/>
      <c r="AH147" s="56"/>
    </row>
    <row r="148" spans="1:34" s="50" customFormat="1">
      <c r="A148" s="49"/>
      <c r="C148" s="51"/>
      <c r="D148" s="51"/>
      <c r="E148" s="51"/>
      <c r="F148" s="51"/>
      <c r="G148" s="51"/>
      <c r="H148" s="51"/>
      <c r="I148" s="51"/>
      <c r="J148" s="51"/>
      <c r="K148" s="51"/>
      <c r="L148" s="51"/>
      <c r="M148" s="51"/>
      <c r="N148" s="51"/>
      <c r="O148" s="51"/>
      <c r="P148" s="51"/>
      <c r="Q148" s="51"/>
      <c r="R148" s="51"/>
      <c r="S148" s="51"/>
      <c r="T148" s="51"/>
      <c r="U148" s="51"/>
      <c r="V148" s="51"/>
      <c r="W148" s="51"/>
      <c r="X148" s="51"/>
      <c r="Y148" s="51"/>
      <c r="Z148" s="51"/>
      <c r="AA148" s="51"/>
      <c r="AB148" s="51"/>
      <c r="AC148" s="51"/>
      <c r="AD148" s="51"/>
      <c r="AE148" s="51"/>
      <c r="AF148" s="51"/>
      <c r="AG148" s="51"/>
      <c r="AH148" s="56"/>
    </row>
    <row r="149" spans="1:34" s="50" customFormat="1">
      <c r="A149" s="49"/>
      <c r="C149" s="51"/>
      <c r="D149" s="51"/>
      <c r="E149" s="51"/>
      <c r="F149" s="51"/>
      <c r="G149" s="51"/>
      <c r="H149" s="51"/>
      <c r="I149" s="51"/>
      <c r="J149" s="51"/>
      <c r="K149" s="51"/>
      <c r="L149" s="51"/>
      <c r="M149" s="51"/>
      <c r="N149" s="51"/>
      <c r="O149" s="51"/>
      <c r="P149" s="51"/>
      <c r="Q149" s="51"/>
      <c r="R149" s="51"/>
      <c r="S149" s="51"/>
      <c r="T149" s="51"/>
      <c r="U149" s="51"/>
      <c r="V149" s="51"/>
      <c r="W149" s="51"/>
      <c r="X149" s="51"/>
      <c r="Y149" s="51"/>
      <c r="Z149" s="51"/>
      <c r="AA149" s="51"/>
      <c r="AB149" s="51"/>
      <c r="AC149" s="51"/>
      <c r="AD149" s="51"/>
      <c r="AE149" s="51"/>
      <c r="AF149" s="51"/>
      <c r="AG149" s="51"/>
      <c r="AH149" s="56"/>
    </row>
    <row r="150" spans="1:34" s="50" customFormat="1">
      <c r="A150" s="49"/>
      <c r="C150" s="51"/>
      <c r="D150" s="51"/>
      <c r="E150" s="51"/>
      <c r="F150" s="51"/>
      <c r="G150" s="51"/>
      <c r="H150" s="51"/>
      <c r="I150" s="51"/>
      <c r="J150" s="51"/>
      <c r="K150" s="51"/>
      <c r="L150" s="51"/>
      <c r="M150" s="51"/>
      <c r="N150" s="51"/>
      <c r="O150" s="51"/>
      <c r="P150" s="51"/>
      <c r="Q150" s="51"/>
      <c r="R150" s="51"/>
      <c r="S150" s="51"/>
      <c r="T150" s="51"/>
      <c r="U150" s="51"/>
      <c r="V150" s="51"/>
      <c r="W150" s="51"/>
      <c r="X150" s="51"/>
      <c r="Y150" s="51"/>
      <c r="Z150" s="51"/>
      <c r="AA150" s="51"/>
      <c r="AB150" s="51"/>
      <c r="AC150" s="51"/>
      <c r="AD150" s="51"/>
      <c r="AE150" s="51"/>
      <c r="AF150" s="51"/>
      <c r="AG150" s="51"/>
      <c r="AH150" s="56"/>
    </row>
    <row r="151" spans="1:34" s="50" customFormat="1">
      <c r="A151" s="49"/>
      <c r="C151" s="51"/>
      <c r="D151" s="51"/>
      <c r="E151" s="51"/>
      <c r="F151" s="51"/>
      <c r="G151" s="51"/>
      <c r="H151" s="51"/>
      <c r="I151" s="51"/>
      <c r="J151" s="51"/>
      <c r="K151" s="51"/>
      <c r="L151" s="51"/>
      <c r="M151" s="51"/>
      <c r="N151" s="51"/>
      <c r="O151" s="51"/>
      <c r="P151" s="51"/>
      <c r="Q151" s="51"/>
      <c r="R151" s="51"/>
      <c r="S151" s="51"/>
      <c r="T151" s="51"/>
      <c r="U151" s="51"/>
      <c r="V151" s="51"/>
      <c r="W151" s="51"/>
      <c r="X151" s="51"/>
      <c r="Y151" s="51"/>
      <c r="Z151" s="51"/>
      <c r="AA151" s="51"/>
      <c r="AB151" s="51"/>
      <c r="AC151" s="51"/>
      <c r="AD151" s="51"/>
      <c r="AE151" s="51"/>
      <c r="AF151" s="51"/>
      <c r="AG151" s="51"/>
      <c r="AH151" s="56"/>
    </row>
    <row r="152" spans="1:34" s="50" customFormat="1">
      <c r="A152" s="49"/>
      <c r="C152" s="51"/>
      <c r="D152" s="51"/>
      <c r="E152" s="51"/>
      <c r="F152" s="51"/>
      <c r="G152" s="51"/>
      <c r="H152" s="51"/>
      <c r="I152" s="51"/>
      <c r="J152" s="51"/>
      <c r="K152" s="51"/>
      <c r="L152" s="51"/>
      <c r="M152" s="51"/>
      <c r="N152" s="51"/>
      <c r="O152" s="51"/>
      <c r="P152" s="51"/>
      <c r="Q152" s="51"/>
      <c r="R152" s="51"/>
      <c r="S152" s="51"/>
      <c r="T152" s="51"/>
      <c r="U152" s="51"/>
      <c r="V152" s="51"/>
      <c r="W152" s="51"/>
      <c r="X152" s="51"/>
      <c r="Y152" s="51"/>
      <c r="Z152" s="51"/>
      <c r="AA152" s="51"/>
      <c r="AB152" s="51"/>
      <c r="AC152" s="51"/>
      <c r="AD152" s="51"/>
      <c r="AE152" s="51"/>
      <c r="AF152" s="51"/>
      <c r="AG152" s="51"/>
      <c r="AH152" s="56"/>
    </row>
    <row r="153" spans="1:34" s="50" customFormat="1">
      <c r="A153" s="49"/>
      <c r="C153" s="51"/>
      <c r="D153" s="51"/>
      <c r="E153" s="51"/>
      <c r="F153" s="51"/>
      <c r="G153" s="51"/>
      <c r="H153" s="51"/>
      <c r="I153" s="51"/>
      <c r="J153" s="51"/>
      <c r="K153" s="51"/>
      <c r="L153" s="51"/>
      <c r="M153" s="51"/>
      <c r="N153" s="51"/>
      <c r="O153" s="51"/>
      <c r="P153" s="51"/>
      <c r="Q153" s="51"/>
      <c r="R153" s="51"/>
      <c r="S153" s="51"/>
      <c r="T153" s="51"/>
      <c r="U153" s="51"/>
      <c r="V153" s="51"/>
      <c r="W153" s="51"/>
      <c r="X153" s="51"/>
      <c r="Y153" s="51"/>
      <c r="Z153" s="51"/>
      <c r="AA153" s="51"/>
      <c r="AB153" s="51"/>
      <c r="AC153" s="51"/>
      <c r="AD153" s="51"/>
      <c r="AE153" s="51"/>
      <c r="AF153" s="51"/>
      <c r="AG153" s="51"/>
      <c r="AH153" s="56"/>
    </row>
    <row r="154" spans="1:34" s="50" customFormat="1">
      <c r="A154" s="49"/>
      <c r="C154" s="51"/>
      <c r="D154" s="51"/>
      <c r="E154" s="51"/>
      <c r="F154" s="51"/>
      <c r="G154" s="51"/>
      <c r="H154" s="51"/>
      <c r="I154" s="51"/>
      <c r="J154" s="51"/>
      <c r="K154" s="51"/>
      <c r="L154" s="51"/>
      <c r="M154" s="51"/>
      <c r="N154" s="51"/>
      <c r="O154" s="51"/>
      <c r="P154" s="51"/>
      <c r="Q154" s="51"/>
      <c r="R154" s="51"/>
      <c r="S154" s="51"/>
      <c r="T154" s="51"/>
      <c r="U154" s="51"/>
      <c r="V154" s="51"/>
      <c r="W154" s="51"/>
      <c r="X154" s="51"/>
      <c r="Y154" s="51"/>
      <c r="Z154" s="51"/>
      <c r="AA154" s="51"/>
      <c r="AB154" s="51"/>
      <c r="AC154" s="51"/>
      <c r="AD154" s="51"/>
      <c r="AE154" s="51"/>
      <c r="AF154" s="51"/>
      <c r="AG154" s="51"/>
      <c r="AH154" s="56"/>
    </row>
    <row r="155" spans="1:34" s="50" customFormat="1">
      <c r="A155" s="49"/>
      <c r="C155" s="51"/>
      <c r="D155" s="51"/>
      <c r="E155" s="51"/>
      <c r="F155" s="51"/>
      <c r="G155" s="51"/>
      <c r="H155" s="51"/>
      <c r="I155" s="51"/>
      <c r="J155" s="51"/>
      <c r="K155" s="51"/>
      <c r="L155" s="51"/>
      <c r="M155" s="51"/>
      <c r="N155" s="51"/>
      <c r="O155" s="51"/>
      <c r="P155" s="51"/>
      <c r="Q155" s="51"/>
      <c r="R155" s="51"/>
      <c r="S155" s="51"/>
      <c r="T155" s="51"/>
      <c r="U155" s="51"/>
      <c r="V155" s="51"/>
      <c r="W155" s="51"/>
      <c r="X155" s="51"/>
      <c r="Y155" s="51"/>
      <c r="Z155" s="51"/>
      <c r="AA155" s="51"/>
      <c r="AB155" s="51"/>
      <c r="AC155" s="51"/>
      <c r="AD155" s="51"/>
      <c r="AE155" s="51"/>
      <c r="AF155" s="51"/>
      <c r="AG155" s="51"/>
      <c r="AH155" s="56"/>
    </row>
    <row r="156" spans="1:34" s="50" customFormat="1">
      <c r="A156" s="49"/>
      <c r="C156" s="51"/>
      <c r="D156" s="51"/>
      <c r="E156" s="51"/>
      <c r="F156" s="51"/>
      <c r="G156" s="51"/>
      <c r="H156" s="51"/>
      <c r="I156" s="51"/>
      <c r="J156" s="51"/>
      <c r="K156" s="51"/>
      <c r="L156" s="51"/>
      <c r="M156" s="51"/>
      <c r="N156" s="51"/>
      <c r="O156" s="51"/>
      <c r="P156" s="51"/>
      <c r="Q156" s="51"/>
      <c r="R156" s="51"/>
      <c r="S156" s="51"/>
      <c r="T156" s="51"/>
      <c r="U156" s="51"/>
      <c r="V156" s="51"/>
      <c r="W156" s="51"/>
      <c r="X156" s="51"/>
      <c r="Y156" s="51"/>
      <c r="Z156" s="51"/>
      <c r="AA156" s="51"/>
      <c r="AB156" s="51"/>
      <c r="AC156" s="51"/>
      <c r="AD156" s="51"/>
      <c r="AE156" s="51"/>
      <c r="AF156" s="51"/>
      <c r="AG156" s="51"/>
      <c r="AH156" s="56"/>
    </row>
    <row r="157" spans="1:34" s="50" customFormat="1">
      <c r="A157" s="49"/>
      <c r="C157" s="51"/>
      <c r="D157" s="51"/>
      <c r="E157" s="51"/>
      <c r="F157" s="51"/>
      <c r="G157" s="51"/>
      <c r="H157" s="51"/>
      <c r="I157" s="51"/>
      <c r="J157" s="51"/>
      <c r="K157" s="51"/>
      <c r="L157" s="51"/>
      <c r="M157" s="51"/>
      <c r="N157" s="51"/>
      <c r="O157" s="51"/>
      <c r="P157" s="51"/>
      <c r="Q157" s="51"/>
      <c r="R157" s="51"/>
      <c r="S157" s="51"/>
      <c r="T157" s="51"/>
      <c r="U157" s="51"/>
      <c r="V157" s="51"/>
      <c r="W157" s="51"/>
      <c r="X157" s="51"/>
      <c r="Y157" s="51"/>
      <c r="Z157" s="51"/>
      <c r="AA157" s="51"/>
      <c r="AB157" s="51"/>
      <c r="AC157" s="51"/>
      <c r="AD157" s="51"/>
      <c r="AE157" s="51"/>
      <c r="AF157" s="51"/>
      <c r="AG157" s="51"/>
      <c r="AH157" s="56"/>
    </row>
    <row r="158" spans="1:34" s="50" customFormat="1">
      <c r="A158" s="49"/>
      <c r="C158" s="51"/>
      <c r="D158" s="51"/>
      <c r="E158" s="51"/>
      <c r="F158" s="51"/>
      <c r="G158" s="51"/>
      <c r="H158" s="51"/>
      <c r="I158" s="51"/>
      <c r="J158" s="51"/>
      <c r="K158" s="51"/>
      <c r="L158" s="51"/>
      <c r="M158" s="51"/>
      <c r="N158" s="51"/>
      <c r="O158" s="51"/>
      <c r="P158" s="51"/>
      <c r="Q158" s="51"/>
      <c r="R158" s="51"/>
      <c r="S158" s="51"/>
      <c r="T158" s="51"/>
      <c r="U158" s="51"/>
      <c r="V158" s="51"/>
      <c r="W158" s="51"/>
      <c r="X158" s="51"/>
      <c r="Y158" s="51"/>
      <c r="Z158" s="51"/>
      <c r="AA158" s="51"/>
      <c r="AB158" s="51"/>
      <c r="AC158" s="51"/>
      <c r="AD158" s="51"/>
      <c r="AE158" s="51"/>
      <c r="AF158" s="51"/>
      <c r="AG158" s="51"/>
      <c r="AH158" s="56"/>
    </row>
    <row r="159" spans="1:34" s="50" customFormat="1">
      <c r="A159" s="49"/>
      <c r="C159" s="51"/>
      <c r="D159" s="51"/>
      <c r="E159" s="51"/>
      <c r="F159" s="51"/>
      <c r="G159" s="51"/>
      <c r="H159" s="51"/>
      <c r="I159" s="51"/>
      <c r="J159" s="51"/>
      <c r="K159" s="51"/>
      <c r="L159" s="51"/>
      <c r="M159" s="51"/>
      <c r="N159" s="51"/>
      <c r="O159" s="51"/>
      <c r="P159" s="51"/>
      <c r="Q159" s="51"/>
      <c r="R159" s="51"/>
      <c r="S159" s="51"/>
      <c r="T159" s="51"/>
      <c r="U159" s="51"/>
      <c r="V159" s="51"/>
      <c r="W159" s="51"/>
      <c r="X159" s="51"/>
      <c r="Y159" s="51"/>
      <c r="Z159" s="51"/>
      <c r="AA159" s="51"/>
      <c r="AB159" s="51"/>
      <c r="AC159" s="51"/>
      <c r="AD159" s="51"/>
      <c r="AE159" s="51"/>
      <c r="AF159" s="51"/>
      <c r="AG159" s="51"/>
      <c r="AH159" s="56"/>
    </row>
    <row r="160" spans="1:34" s="50" customFormat="1">
      <c r="A160" s="49"/>
      <c r="C160" s="51"/>
      <c r="D160" s="51"/>
      <c r="E160" s="51"/>
      <c r="F160" s="51"/>
      <c r="G160" s="51"/>
      <c r="H160" s="51"/>
      <c r="I160" s="51"/>
      <c r="J160" s="51"/>
      <c r="K160" s="51"/>
      <c r="L160" s="51"/>
      <c r="M160" s="51"/>
      <c r="N160" s="51"/>
      <c r="O160" s="51"/>
      <c r="P160" s="51"/>
      <c r="Q160" s="51"/>
      <c r="R160" s="51"/>
      <c r="S160" s="51"/>
      <c r="T160" s="51"/>
      <c r="U160" s="51"/>
      <c r="V160" s="51"/>
      <c r="W160" s="51"/>
      <c r="X160" s="51"/>
      <c r="Y160" s="51"/>
      <c r="Z160" s="51"/>
      <c r="AA160" s="51"/>
      <c r="AB160" s="51"/>
      <c r="AC160" s="51"/>
      <c r="AD160" s="51"/>
      <c r="AE160" s="51"/>
      <c r="AF160" s="51"/>
      <c r="AG160" s="51"/>
      <c r="AH160" s="56"/>
    </row>
    <row r="161" spans="1:34" s="50" customFormat="1">
      <c r="A161" s="49"/>
      <c r="C161" s="51"/>
      <c r="D161" s="51"/>
      <c r="E161" s="51"/>
      <c r="F161" s="51"/>
      <c r="G161" s="51"/>
      <c r="H161" s="51"/>
      <c r="I161" s="51"/>
      <c r="J161" s="51"/>
      <c r="K161" s="51"/>
      <c r="L161" s="51"/>
      <c r="M161" s="51"/>
      <c r="N161" s="51"/>
      <c r="O161" s="51"/>
      <c r="P161" s="51"/>
      <c r="Q161" s="51"/>
      <c r="R161" s="51"/>
      <c r="S161" s="51"/>
      <c r="T161" s="51"/>
      <c r="U161" s="51"/>
      <c r="V161" s="51"/>
      <c r="W161" s="51"/>
      <c r="X161" s="51"/>
      <c r="Y161" s="51"/>
      <c r="Z161" s="51"/>
      <c r="AA161" s="51"/>
      <c r="AB161" s="51"/>
      <c r="AC161" s="51"/>
      <c r="AD161" s="51"/>
      <c r="AE161" s="51"/>
      <c r="AF161" s="51"/>
      <c r="AG161" s="51"/>
      <c r="AH161" s="56"/>
    </row>
    <row r="162" spans="1:34" s="50" customFormat="1">
      <c r="A162" s="49"/>
      <c r="C162" s="51"/>
      <c r="D162" s="51"/>
      <c r="E162" s="51"/>
      <c r="F162" s="51"/>
      <c r="G162" s="51"/>
      <c r="H162" s="51"/>
      <c r="I162" s="51"/>
      <c r="J162" s="51"/>
      <c r="K162" s="51"/>
      <c r="L162" s="51"/>
      <c r="M162" s="51"/>
      <c r="N162" s="51"/>
      <c r="O162" s="51"/>
      <c r="P162" s="51"/>
      <c r="Q162" s="51"/>
      <c r="R162" s="51"/>
      <c r="S162" s="51"/>
      <c r="T162" s="51"/>
      <c r="U162" s="51"/>
      <c r="V162" s="51"/>
      <c r="W162" s="51"/>
      <c r="X162" s="51"/>
      <c r="Y162" s="51"/>
      <c r="Z162" s="51"/>
      <c r="AA162" s="51"/>
      <c r="AB162" s="51"/>
      <c r="AC162" s="51"/>
      <c r="AD162" s="51"/>
      <c r="AE162" s="51"/>
      <c r="AF162" s="51"/>
      <c r="AG162" s="51"/>
      <c r="AH162" s="56"/>
    </row>
    <row r="163" spans="1:34" s="50" customFormat="1">
      <c r="A163" s="49"/>
      <c r="C163" s="51"/>
      <c r="D163" s="51"/>
      <c r="E163" s="51"/>
      <c r="F163" s="51"/>
      <c r="G163" s="51"/>
      <c r="H163" s="51"/>
      <c r="I163" s="51"/>
      <c r="J163" s="51"/>
      <c r="K163" s="51"/>
      <c r="L163" s="51"/>
      <c r="M163" s="51"/>
      <c r="N163" s="51"/>
      <c r="O163" s="51"/>
      <c r="P163" s="51"/>
      <c r="Q163" s="51"/>
      <c r="R163" s="51"/>
      <c r="S163" s="51"/>
      <c r="T163" s="51"/>
      <c r="U163" s="51"/>
      <c r="V163" s="51"/>
      <c r="W163" s="51"/>
      <c r="X163" s="51"/>
      <c r="Y163" s="51"/>
      <c r="Z163" s="51"/>
      <c r="AA163" s="51"/>
      <c r="AB163" s="51"/>
      <c r="AC163" s="51"/>
      <c r="AD163" s="51"/>
      <c r="AE163" s="51"/>
      <c r="AF163" s="51"/>
      <c r="AG163" s="51"/>
      <c r="AH163" s="56"/>
    </row>
    <row r="164" spans="1:34" s="50" customFormat="1">
      <c r="A164" s="49"/>
      <c r="C164" s="51"/>
      <c r="D164" s="51"/>
      <c r="E164" s="51"/>
      <c r="F164" s="51"/>
      <c r="G164" s="51"/>
      <c r="H164" s="51"/>
      <c r="I164" s="51"/>
      <c r="J164" s="51"/>
      <c r="K164" s="51"/>
      <c r="L164" s="51"/>
      <c r="M164" s="51"/>
      <c r="N164" s="51"/>
      <c r="O164" s="51"/>
      <c r="P164" s="51"/>
      <c r="Q164" s="51"/>
      <c r="R164" s="51"/>
      <c r="S164" s="51"/>
      <c r="T164" s="51"/>
      <c r="U164" s="51"/>
      <c r="V164" s="51"/>
      <c r="W164" s="51"/>
      <c r="X164" s="51"/>
      <c r="Y164" s="51"/>
      <c r="Z164" s="51"/>
      <c r="AA164" s="51"/>
      <c r="AB164" s="51"/>
      <c r="AC164" s="51"/>
      <c r="AD164" s="51"/>
      <c r="AE164" s="51"/>
      <c r="AF164" s="51"/>
      <c r="AG164" s="51"/>
      <c r="AH164" s="56"/>
    </row>
    <row r="165" spans="1:34" s="50" customFormat="1">
      <c r="A165" s="49"/>
      <c r="C165" s="51"/>
      <c r="D165" s="51"/>
      <c r="E165" s="51"/>
      <c r="F165" s="51"/>
      <c r="G165" s="51"/>
      <c r="H165" s="51"/>
      <c r="I165" s="51"/>
      <c r="J165" s="51"/>
      <c r="K165" s="51"/>
      <c r="L165" s="51"/>
      <c r="M165" s="51"/>
      <c r="N165" s="51"/>
      <c r="O165" s="51"/>
      <c r="P165" s="51"/>
      <c r="Q165" s="51"/>
      <c r="R165" s="51"/>
      <c r="S165" s="51"/>
      <c r="T165" s="51"/>
      <c r="U165" s="51"/>
      <c r="V165" s="51"/>
      <c r="W165" s="51"/>
      <c r="X165" s="51"/>
      <c r="Y165" s="51"/>
      <c r="Z165" s="51"/>
      <c r="AA165" s="51"/>
      <c r="AB165" s="51"/>
      <c r="AC165" s="51"/>
      <c r="AD165" s="51"/>
      <c r="AE165" s="51"/>
      <c r="AF165" s="51"/>
      <c r="AG165" s="51"/>
      <c r="AH165" s="56"/>
    </row>
    <row r="166" spans="1:34" s="50" customFormat="1">
      <c r="A166" s="49"/>
      <c r="C166" s="51"/>
      <c r="D166" s="51"/>
      <c r="E166" s="51"/>
      <c r="F166" s="51"/>
      <c r="G166" s="51"/>
      <c r="H166" s="51"/>
      <c r="I166" s="51"/>
      <c r="J166" s="51"/>
      <c r="K166" s="51"/>
      <c r="L166" s="51"/>
      <c r="M166" s="51"/>
      <c r="N166" s="51"/>
      <c r="O166" s="51"/>
      <c r="P166" s="51"/>
      <c r="Q166" s="51"/>
      <c r="R166" s="51"/>
      <c r="S166" s="51"/>
      <c r="T166" s="51"/>
      <c r="U166" s="51"/>
      <c r="V166" s="51"/>
      <c r="W166" s="51"/>
      <c r="X166" s="51"/>
      <c r="Y166" s="51"/>
      <c r="Z166" s="51"/>
      <c r="AA166" s="51"/>
      <c r="AB166" s="51"/>
      <c r="AC166" s="51"/>
      <c r="AD166" s="51"/>
      <c r="AE166" s="51"/>
      <c r="AF166" s="51"/>
      <c r="AG166" s="51"/>
      <c r="AH166" s="56"/>
    </row>
    <row r="167" spans="1:34" s="50" customFormat="1">
      <c r="A167" s="49"/>
      <c r="C167" s="51"/>
      <c r="D167" s="51"/>
      <c r="E167" s="51"/>
      <c r="F167" s="51"/>
      <c r="G167" s="51"/>
      <c r="H167" s="51"/>
      <c r="I167" s="51"/>
      <c r="J167" s="51"/>
      <c r="K167" s="51"/>
      <c r="L167" s="51"/>
      <c r="M167" s="51"/>
      <c r="N167" s="51"/>
      <c r="O167" s="51"/>
      <c r="P167" s="51"/>
      <c r="Q167" s="51"/>
      <c r="R167" s="51"/>
      <c r="S167" s="51"/>
      <c r="T167" s="51"/>
      <c r="U167" s="51"/>
      <c r="V167" s="51"/>
      <c r="W167" s="51"/>
      <c r="X167" s="51"/>
      <c r="Y167" s="51"/>
      <c r="Z167" s="51"/>
      <c r="AA167" s="51"/>
      <c r="AB167" s="51"/>
      <c r="AC167" s="51"/>
      <c r="AD167" s="51"/>
      <c r="AE167" s="51"/>
      <c r="AF167" s="51"/>
      <c r="AG167" s="51"/>
      <c r="AH167" s="56"/>
    </row>
    <row r="168" spans="1:34" s="50" customFormat="1">
      <c r="A168" s="49"/>
      <c r="C168" s="51"/>
      <c r="D168" s="51"/>
      <c r="E168" s="51"/>
      <c r="F168" s="51"/>
      <c r="G168" s="51"/>
      <c r="H168" s="51"/>
      <c r="I168" s="51"/>
      <c r="J168" s="51"/>
      <c r="K168" s="51"/>
      <c r="L168" s="51"/>
      <c r="M168" s="51"/>
      <c r="N168" s="51"/>
      <c r="O168" s="51"/>
      <c r="P168" s="51"/>
      <c r="Q168" s="51"/>
      <c r="R168" s="51"/>
      <c r="S168" s="51"/>
      <c r="T168" s="51"/>
      <c r="U168" s="51"/>
      <c r="V168" s="51"/>
      <c r="W168" s="51"/>
      <c r="X168" s="51"/>
      <c r="Y168" s="51"/>
      <c r="Z168" s="51"/>
      <c r="AA168" s="51"/>
      <c r="AB168" s="51"/>
      <c r="AC168" s="51"/>
      <c r="AD168" s="51"/>
      <c r="AE168" s="51"/>
      <c r="AF168" s="51"/>
      <c r="AG168" s="51"/>
      <c r="AH168" s="56"/>
    </row>
    <row r="169" spans="1:34" s="50" customFormat="1">
      <c r="A169" s="49"/>
      <c r="C169" s="51"/>
      <c r="D169" s="51"/>
      <c r="E169" s="51"/>
      <c r="F169" s="51"/>
      <c r="G169" s="51"/>
      <c r="H169" s="51"/>
      <c r="I169" s="51"/>
      <c r="J169" s="51"/>
      <c r="K169" s="51"/>
      <c r="L169" s="51"/>
      <c r="M169" s="51"/>
      <c r="N169" s="51"/>
      <c r="O169" s="51"/>
      <c r="P169" s="51"/>
      <c r="Q169" s="51"/>
      <c r="R169" s="51"/>
      <c r="S169" s="51"/>
      <c r="T169" s="51"/>
      <c r="U169" s="51"/>
      <c r="V169" s="51"/>
      <c r="W169" s="51"/>
      <c r="X169" s="51"/>
      <c r="Y169" s="51"/>
      <c r="Z169" s="51"/>
      <c r="AA169" s="51"/>
      <c r="AB169" s="51"/>
      <c r="AC169" s="51"/>
      <c r="AD169" s="51"/>
      <c r="AE169" s="51"/>
      <c r="AF169" s="51"/>
      <c r="AG169" s="51"/>
      <c r="AH169" s="56"/>
    </row>
    <row r="170" spans="1:34" s="50" customFormat="1">
      <c r="A170" s="49"/>
      <c r="C170" s="51"/>
      <c r="D170" s="51"/>
      <c r="E170" s="51"/>
      <c r="F170" s="51"/>
      <c r="G170" s="51"/>
      <c r="H170" s="51"/>
      <c r="I170" s="51"/>
      <c r="J170" s="51"/>
      <c r="K170" s="51"/>
      <c r="L170" s="51"/>
      <c r="M170" s="51"/>
      <c r="N170" s="51"/>
      <c r="O170" s="51"/>
      <c r="P170" s="51"/>
      <c r="Q170" s="51"/>
      <c r="R170" s="51"/>
      <c r="S170" s="51"/>
      <c r="T170" s="51"/>
      <c r="U170" s="51"/>
      <c r="V170" s="51"/>
      <c r="W170" s="51"/>
      <c r="X170" s="51"/>
      <c r="Y170" s="51"/>
      <c r="Z170" s="51"/>
      <c r="AA170" s="51"/>
      <c r="AB170" s="51"/>
      <c r="AC170" s="51"/>
      <c r="AD170" s="51"/>
      <c r="AE170" s="51"/>
      <c r="AF170" s="51"/>
      <c r="AG170" s="51"/>
      <c r="AH170" s="56"/>
    </row>
    <row r="171" spans="1:34" s="50" customFormat="1">
      <c r="A171" s="49"/>
      <c r="C171" s="51"/>
      <c r="D171" s="51"/>
      <c r="E171" s="51"/>
      <c r="F171" s="51"/>
      <c r="G171" s="51"/>
      <c r="H171" s="51"/>
      <c r="I171" s="51"/>
      <c r="J171" s="51"/>
      <c r="K171" s="51"/>
      <c r="L171" s="51"/>
      <c r="M171" s="51"/>
      <c r="N171" s="51"/>
      <c r="O171" s="51"/>
      <c r="P171" s="51"/>
      <c r="Q171" s="51"/>
      <c r="R171" s="51"/>
      <c r="S171" s="51"/>
      <c r="T171" s="51"/>
      <c r="U171" s="51"/>
      <c r="V171" s="51"/>
      <c r="W171" s="51"/>
      <c r="X171" s="51"/>
      <c r="Y171" s="51"/>
      <c r="Z171" s="51"/>
      <c r="AA171" s="51"/>
      <c r="AB171" s="51"/>
      <c r="AC171" s="51"/>
      <c r="AD171" s="51"/>
      <c r="AE171" s="51"/>
      <c r="AF171" s="51"/>
      <c r="AG171" s="51"/>
      <c r="AH171" s="56"/>
    </row>
    <row r="172" spans="1:34" s="50" customFormat="1">
      <c r="A172" s="49"/>
      <c r="C172" s="51"/>
      <c r="D172" s="51"/>
      <c r="E172" s="51"/>
      <c r="F172" s="51"/>
      <c r="G172" s="51"/>
      <c r="H172" s="51"/>
      <c r="I172" s="51"/>
      <c r="J172" s="51"/>
      <c r="K172" s="51"/>
      <c r="L172" s="51"/>
      <c r="M172" s="51"/>
      <c r="N172" s="51"/>
      <c r="O172" s="51"/>
      <c r="P172" s="51"/>
      <c r="Q172" s="51"/>
      <c r="R172" s="51"/>
      <c r="S172" s="51"/>
      <c r="T172" s="51"/>
      <c r="U172" s="51"/>
      <c r="V172" s="51"/>
      <c r="W172" s="51"/>
      <c r="X172" s="51"/>
      <c r="Y172" s="51"/>
      <c r="Z172" s="51"/>
      <c r="AA172" s="51"/>
      <c r="AB172" s="51"/>
      <c r="AC172" s="51"/>
      <c r="AD172" s="51"/>
      <c r="AE172" s="51"/>
      <c r="AF172" s="51"/>
      <c r="AG172" s="51"/>
      <c r="AH172" s="56"/>
    </row>
    <row r="173" spans="1:34" s="50" customFormat="1">
      <c r="A173" s="49"/>
      <c r="C173" s="51"/>
      <c r="D173" s="51"/>
      <c r="E173" s="51"/>
      <c r="F173" s="51"/>
      <c r="G173" s="51"/>
      <c r="H173" s="51"/>
      <c r="I173" s="51"/>
      <c r="J173" s="51"/>
      <c r="K173" s="51"/>
      <c r="L173" s="51"/>
      <c r="M173" s="51"/>
      <c r="N173" s="51"/>
      <c r="O173" s="51"/>
      <c r="P173" s="51"/>
      <c r="Q173" s="51"/>
      <c r="R173" s="51"/>
      <c r="S173" s="51"/>
      <c r="T173" s="51"/>
      <c r="U173" s="51"/>
      <c r="V173" s="51"/>
      <c r="W173" s="51"/>
      <c r="X173" s="51"/>
      <c r="Y173" s="51"/>
      <c r="Z173" s="51"/>
      <c r="AA173" s="51"/>
      <c r="AB173" s="51"/>
      <c r="AC173" s="51"/>
      <c r="AD173" s="51"/>
      <c r="AE173" s="51"/>
      <c r="AF173" s="51"/>
      <c r="AG173" s="51"/>
      <c r="AH173" s="56"/>
    </row>
    <row r="174" spans="1:34" s="50" customFormat="1">
      <c r="A174" s="49"/>
      <c r="C174" s="51"/>
      <c r="D174" s="51"/>
      <c r="E174" s="51"/>
      <c r="F174" s="51"/>
      <c r="G174" s="51"/>
      <c r="H174" s="51"/>
      <c r="I174" s="51"/>
      <c r="J174" s="51"/>
      <c r="K174" s="51"/>
      <c r="L174" s="51"/>
      <c r="M174" s="51"/>
      <c r="N174" s="51"/>
      <c r="O174" s="51"/>
      <c r="P174" s="51"/>
      <c r="Q174" s="51"/>
      <c r="R174" s="51"/>
      <c r="S174" s="51"/>
      <c r="T174" s="51"/>
      <c r="U174" s="51"/>
      <c r="V174" s="51"/>
      <c r="W174" s="51"/>
      <c r="X174" s="51"/>
      <c r="Y174" s="51"/>
      <c r="Z174" s="51"/>
      <c r="AA174" s="51"/>
      <c r="AB174" s="51"/>
      <c r="AC174" s="51"/>
      <c r="AD174" s="51"/>
      <c r="AE174" s="51"/>
      <c r="AF174" s="51"/>
      <c r="AG174" s="51"/>
      <c r="AH174" s="56"/>
    </row>
    <row r="175" spans="1:34" s="50" customFormat="1">
      <c r="A175" s="49"/>
      <c r="C175" s="51"/>
      <c r="D175" s="51"/>
      <c r="E175" s="51"/>
      <c r="F175" s="51"/>
      <c r="G175" s="51"/>
      <c r="H175" s="51"/>
      <c r="I175" s="51"/>
      <c r="J175" s="51"/>
      <c r="K175" s="51"/>
      <c r="L175" s="51"/>
      <c r="M175" s="51"/>
      <c r="N175" s="51"/>
      <c r="O175" s="51"/>
      <c r="P175" s="51"/>
      <c r="Q175" s="51"/>
      <c r="R175" s="51"/>
      <c r="S175" s="51"/>
      <c r="T175" s="51"/>
      <c r="U175" s="51"/>
      <c r="V175" s="51"/>
      <c r="W175" s="51"/>
      <c r="X175" s="51"/>
      <c r="Y175" s="51"/>
      <c r="Z175" s="51"/>
      <c r="AA175" s="51"/>
      <c r="AB175" s="51"/>
      <c r="AC175" s="51"/>
      <c r="AD175" s="51"/>
      <c r="AE175" s="51"/>
      <c r="AF175" s="51"/>
      <c r="AG175" s="51"/>
      <c r="AH175" s="56"/>
    </row>
    <row r="176" spans="1:34" s="50" customFormat="1">
      <c r="A176" s="49"/>
      <c r="C176" s="51"/>
      <c r="D176" s="51"/>
      <c r="E176" s="51"/>
      <c r="F176" s="51"/>
      <c r="G176" s="51"/>
      <c r="H176" s="51"/>
      <c r="I176" s="51"/>
      <c r="J176" s="51"/>
      <c r="K176" s="51"/>
      <c r="L176" s="51"/>
      <c r="M176" s="51"/>
      <c r="N176" s="51"/>
      <c r="O176" s="51"/>
      <c r="P176" s="51"/>
      <c r="Q176" s="51"/>
      <c r="R176" s="51"/>
      <c r="S176" s="51"/>
      <c r="T176" s="51"/>
      <c r="U176" s="51"/>
      <c r="V176" s="51"/>
      <c r="W176" s="51"/>
      <c r="X176" s="51"/>
      <c r="Y176" s="51"/>
      <c r="Z176" s="51"/>
      <c r="AA176" s="51"/>
      <c r="AB176" s="51"/>
      <c r="AC176" s="51"/>
      <c r="AD176" s="51"/>
      <c r="AE176" s="51"/>
      <c r="AF176" s="51"/>
      <c r="AG176" s="51"/>
      <c r="AH176" s="56"/>
    </row>
    <row r="177" spans="1:34" s="50" customFormat="1">
      <c r="A177" s="49"/>
      <c r="C177" s="51"/>
      <c r="D177" s="51"/>
      <c r="E177" s="51"/>
      <c r="F177" s="51"/>
      <c r="G177" s="51"/>
      <c r="H177" s="51"/>
      <c r="I177" s="51"/>
      <c r="J177" s="51"/>
      <c r="K177" s="51"/>
      <c r="L177" s="51"/>
      <c r="M177" s="51"/>
      <c r="N177" s="51"/>
      <c r="O177" s="51"/>
      <c r="P177" s="51"/>
      <c r="Q177" s="51"/>
      <c r="R177" s="51"/>
      <c r="S177" s="51"/>
      <c r="T177" s="51"/>
      <c r="U177" s="51"/>
      <c r="V177" s="51"/>
      <c r="W177" s="51"/>
      <c r="X177" s="51"/>
      <c r="Y177" s="51"/>
      <c r="Z177" s="51"/>
      <c r="AA177" s="51"/>
      <c r="AB177" s="51"/>
      <c r="AC177" s="51"/>
      <c r="AD177" s="51"/>
      <c r="AE177" s="51"/>
      <c r="AF177" s="51"/>
      <c r="AG177" s="51"/>
      <c r="AH177" s="56"/>
    </row>
    <row r="178" spans="1:34" s="50" customFormat="1">
      <c r="A178" s="49"/>
      <c r="C178" s="51"/>
      <c r="D178" s="51"/>
      <c r="E178" s="51"/>
      <c r="F178" s="51"/>
      <c r="G178" s="51"/>
      <c r="H178" s="51"/>
      <c r="I178" s="51"/>
      <c r="J178" s="51"/>
      <c r="K178" s="51"/>
      <c r="L178" s="51"/>
      <c r="M178" s="51"/>
      <c r="N178" s="51"/>
      <c r="O178" s="51"/>
      <c r="P178" s="51"/>
      <c r="Q178" s="51"/>
      <c r="R178" s="51"/>
      <c r="S178" s="51"/>
      <c r="T178" s="51"/>
      <c r="U178" s="51"/>
      <c r="V178" s="51"/>
      <c r="W178" s="51"/>
      <c r="X178" s="51"/>
      <c r="Y178" s="51"/>
      <c r="Z178" s="51"/>
      <c r="AA178" s="51"/>
      <c r="AB178" s="51"/>
      <c r="AC178" s="51"/>
      <c r="AD178" s="51"/>
      <c r="AE178" s="51"/>
      <c r="AF178" s="51"/>
      <c r="AG178" s="51"/>
      <c r="AH178" s="56"/>
    </row>
    <row r="179" spans="1:34" s="50" customFormat="1">
      <c r="A179" s="49"/>
      <c r="C179" s="51"/>
      <c r="D179" s="51"/>
      <c r="E179" s="51"/>
      <c r="F179" s="51"/>
      <c r="G179" s="51"/>
      <c r="H179" s="51"/>
      <c r="I179" s="51"/>
      <c r="J179" s="51"/>
      <c r="K179" s="51"/>
      <c r="L179" s="51"/>
      <c r="M179" s="51"/>
      <c r="N179" s="51"/>
      <c r="O179" s="51"/>
      <c r="P179" s="51"/>
      <c r="Q179" s="51"/>
      <c r="R179" s="51"/>
      <c r="S179" s="51"/>
      <c r="T179" s="51"/>
      <c r="U179" s="51"/>
      <c r="V179" s="51"/>
      <c r="W179" s="51"/>
      <c r="X179" s="51"/>
      <c r="Y179" s="51"/>
      <c r="Z179" s="51"/>
      <c r="AA179" s="51"/>
      <c r="AB179" s="51"/>
      <c r="AC179" s="51"/>
      <c r="AD179" s="51"/>
      <c r="AE179" s="51"/>
      <c r="AF179" s="51"/>
      <c r="AG179" s="51"/>
      <c r="AH179" s="56"/>
    </row>
    <row r="180" spans="1:34" s="50" customFormat="1">
      <c r="A180" s="49"/>
      <c r="C180" s="51"/>
      <c r="D180" s="51"/>
      <c r="E180" s="51"/>
      <c r="F180" s="51"/>
      <c r="G180" s="51"/>
      <c r="H180" s="51"/>
      <c r="I180" s="51"/>
      <c r="J180" s="51"/>
      <c r="K180" s="51"/>
      <c r="L180" s="51"/>
      <c r="M180" s="51"/>
      <c r="N180" s="51"/>
      <c r="O180" s="51"/>
      <c r="P180" s="51"/>
      <c r="Q180" s="51"/>
      <c r="R180" s="51"/>
      <c r="S180" s="51"/>
      <c r="T180" s="51"/>
      <c r="U180" s="51"/>
      <c r="V180" s="51"/>
      <c r="W180" s="51"/>
      <c r="X180" s="51"/>
      <c r="Y180" s="51"/>
      <c r="Z180" s="51"/>
      <c r="AA180" s="51"/>
      <c r="AB180" s="51"/>
      <c r="AC180" s="51"/>
      <c r="AD180" s="51"/>
      <c r="AE180" s="51"/>
      <c r="AF180" s="51"/>
      <c r="AG180" s="51"/>
      <c r="AH180" s="56"/>
    </row>
    <row r="181" spans="1:34" s="50" customFormat="1">
      <c r="A181" s="49"/>
      <c r="C181" s="51"/>
      <c r="D181" s="51"/>
      <c r="E181" s="51"/>
      <c r="F181" s="51"/>
      <c r="G181" s="51"/>
      <c r="H181" s="51"/>
      <c r="I181" s="51"/>
      <c r="J181" s="51"/>
      <c r="K181" s="51"/>
      <c r="L181" s="51"/>
      <c r="M181" s="51"/>
      <c r="N181" s="51"/>
      <c r="O181" s="51"/>
      <c r="P181" s="51"/>
      <c r="Q181" s="51"/>
      <c r="R181" s="51"/>
      <c r="S181" s="51"/>
      <c r="T181" s="51"/>
      <c r="U181" s="51"/>
      <c r="V181" s="51"/>
      <c r="W181" s="51"/>
      <c r="X181" s="51"/>
      <c r="Y181" s="51"/>
      <c r="Z181" s="51"/>
      <c r="AA181" s="51"/>
      <c r="AB181" s="51"/>
      <c r="AC181" s="51"/>
      <c r="AD181" s="51"/>
      <c r="AE181" s="51"/>
      <c r="AF181" s="51"/>
      <c r="AG181" s="51"/>
      <c r="AH181" s="56"/>
    </row>
    <row r="182" spans="1:34" s="50" customFormat="1">
      <c r="A182" s="49"/>
      <c r="C182" s="51"/>
      <c r="D182" s="51"/>
      <c r="E182" s="51"/>
      <c r="F182" s="51"/>
      <c r="G182" s="51"/>
      <c r="H182" s="51"/>
      <c r="I182" s="51"/>
      <c r="J182" s="51"/>
      <c r="K182" s="51"/>
      <c r="L182" s="51"/>
      <c r="M182" s="51"/>
      <c r="N182" s="51"/>
      <c r="O182" s="51"/>
      <c r="P182" s="51"/>
      <c r="Q182" s="51"/>
      <c r="R182" s="51"/>
      <c r="S182" s="51"/>
      <c r="T182" s="51"/>
      <c r="U182" s="51"/>
      <c r="V182" s="51"/>
      <c r="W182" s="51"/>
      <c r="X182" s="51"/>
      <c r="Y182" s="51"/>
      <c r="Z182" s="51"/>
      <c r="AA182" s="51"/>
      <c r="AB182" s="51"/>
      <c r="AC182" s="51"/>
      <c r="AD182" s="51"/>
      <c r="AE182" s="51"/>
      <c r="AF182" s="51"/>
      <c r="AG182" s="51"/>
      <c r="AH182" s="56"/>
    </row>
    <row r="183" spans="1:34" s="50" customFormat="1">
      <c r="A183" s="49"/>
      <c r="C183" s="51"/>
      <c r="D183" s="51"/>
      <c r="E183" s="51"/>
      <c r="F183" s="51"/>
      <c r="G183" s="51"/>
      <c r="H183" s="51"/>
      <c r="I183" s="51"/>
      <c r="J183" s="51"/>
      <c r="K183" s="51"/>
      <c r="L183" s="51"/>
      <c r="M183" s="51"/>
      <c r="N183" s="51"/>
      <c r="O183" s="51"/>
      <c r="P183" s="51"/>
      <c r="Q183" s="51"/>
      <c r="R183" s="51"/>
      <c r="S183" s="51"/>
      <c r="T183" s="51"/>
      <c r="U183" s="51"/>
      <c r="V183" s="51"/>
      <c r="W183" s="51"/>
      <c r="X183" s="51"/>
      <c r="Y183" s="51"/>
      <c r="Z183" s="51"/>
      <c r="AA183" s="51"/>
      <c r="AB183" s="51"/>
      <c r="AC183" s="51"/>
      <c r="AD183" s="51"/>
      <c r="AE183" s="51"/>
      <c r="AF183" s="51"/>
      <c r="AG183" s="51"/>
      <c r="AH183" s="56"/>
    </row>
    <row r="184" spans="1:34" s="50" customFormat="1">
      <c r="A184" s="49"/>
      <c r="C184" s="51"/>
      <c r="D184" s="51"/>
      <c r="E184" s="51"/>
      <c r="F184" s="51"/>
      <c r="G184" s="51"/>
      <c r="H184" s="51"/>
      <c r="I184" s="51"/>
      <c r="J184" s="51"/>
      <c r="K184" s="51"/>
      <c r="L184" s="51"/>
      <c r="M184" s="51"/>
      <c r="N184" s="51"/>
      <c r="O184" s="51"/>
      <c r="P184" s="51"/>
      <c r="Q184" s="51"/>
      <c r="R184" s="51"/>
      <c r="S184" s="51"/>
      <c r="T184" s="51"/>
      <c r="U184" s="51"/>
      <c r="V184" s="51"/>
      <c r="W184" s="51"/>
      <c r="X184" s="51"/>
      <c r="Y184" s="51"/>
      <c r="Z184" s="51"/>
      <c r="AA184" s="51"/>
      <c r="AB184" s="51"/>
      <c r="AC184" s="51"/>
      <c r="AD184" s="51"/>
      <c r="AE184" s="51"/>
      <c r="AF184" s="51"/>
      <c r="AG184" s="51"/>
      <c r="AH184" s="56"/>
    </row>
    <row r="185" spans="1:34" s="50" customFormat="1">
      <c r="A185" s="49"/>
      <c r="C185" s="51"/>
      <c r="D185" s="51"/>
      <c r="E185" s="51"/>
      <c r="F185" s="51"/>
      <c r="G185" s="51"/>
      <c r="H185" s="51"/>
      <c r="I185" s="51"/>
      <c r="J185" s="51"/>
      <c r="K185" s="51"/>
      <c r="L185" s="51"/>
      <c r="M185" s="51"/>
      <c r="N185" s="51"/>
      <c r="O185" s="51"/>
      <c r="P185" s="51"/>
      <c r="Q185" s="51"/>
      <c r="R185" s="51"/>
      <c r="S185" s="51"/>
      <c r="T185" s="51"/>
      <c r="U185" s="51"/>
      <c r="V185" s="51"/>
      <c r="W185" s="51"/>
      <c r="X185" s="51"/>
      <c r="Y185" s="51"/>
      <c r="Z185" s="51"/>
      <c r="AA185" s="51"/>
      <c r="AB185" s="51"/>
      <c r="AC185" s="51"/>
      <c r="AD185" s="51"/>
      <c r="AE185" s="51"/>
      <c r="AF185" s="51"/>
      <c r="AG185" s="51"/>
      <c r="AH185" s="56"/>
    </row>
    <row r="186" spans="1:34" s="50" customFormat="1">
      <c r="A186" s="49"/>
      <c r="C186" s="51"/>
      <c r="D186" s="51"/>
      <c r="E186" s="51"/>
      <c r="F186" s="51"/>
      <c r="G186" s="51"/>
      <c r="H186" s="51"/>
      <c r="I186" s="51"/>
      <c r="J186" s="51"/>
      <c r="K186" s="51"/>
      <c r="L186" s="51"/>
      <c r="M186" s="51"/>
      <c r="N186" s="51"/>
      <c r="O186" s="51"/>
      <c r="P186" s="51"/>
      <c r="Q186" s="51"/>
      <c r="R186" s="51"/>
      <c r="S186" s="51"/>
      <c r="T186" s="51"/>
      <c r="U186" s="51"/>
      <c r="V186" s="51"/>
      <c r="W186" s="51"/>
      <c r="X186" s="51"/>
      <c r="Y186" s="51"/>
      <c r="Z186" s="51"/>
      <c r="AA186" s="51"/>
      <c r="AB186" s="51"/>
      <c r="AC186" s="51"/>
      <c r="AD186" s="51"/>
      <c r="AE186" s="51"/>
      <c r="AF186" s="51"/>
      <c r="AG186" s="51"/>
      <c r="AH186" s="56"/>
    </row>
    <row r="187" spans="1:34" s="50" customFormat="1">
      <c r="A187" s="49"/>
      <c r="C187" s="51"/>
      <c r="D187" s="51"/>
      <c r="E187" s="51"/>
      <c r="F187" s="51"/>
      <c r="G187" s="51"/>
      <c r="H187" s="51"/>
      <c r="I187" s="51"/>
      <c r="J187" s="51"/>
      <c r="K187" s="51"/>
      <c r="L187" s="51"/>
      <c r="M187" s="51"/>
      <c r="N187" s="51"/>
      <c r="O187" s="51"/>
      <c r="P187" s="51"/>
      <c r="Q187" s="51"/>
      <c r="R187" s="51"/>
      <c r="S187" s="51"/>
      <c r="T187" s="51"/>
      <c r="U187" s="51"/>
      <c r="V187" s="51"/>
      <c r="W187" s="51"/>
      <c r="X187" s="51"/>
      <c r="Y187" s="51"/>
      <c r="Z187" s="51"/>
      <c r="AA187" s="51"/>
      <c r="AB187" s="51"/>
      <c r="AC187" s="51"/>
      <c r="AD187" s="51"/>
      <c r="AE187" s="51"/>
      <c r="AF187" s="51"/>
      <c r="AG187" s="51"/>
      <c r="AH187" s="56"/>
    </row>
    <row r="188" spans="1:34" s="50" customFormat="1">
      <c r="A188" s="49"/>
      <c r="C188" s="51"/>
      <c r="D188" s="51"/>
      <c r="E188" s="51"/>
      <c r="F188" s="51"/>
      <c r="G188" s="51"/>
      <c r="H188" s="51"/>
      <c r="I188" s="51"/>
      <c r="J188" s="51"/>
      <c r="K188" s="51"/>
      <c r="L188" s="51"/>
      <c r="M188" s="51"/>
      <c r="N188" s="51"/>
      <c r="O188" s="51"/>
      <c r="P188" s="51"/>
      <c r="Q188" s="51"/>
      <c r="R188" s="51"/>
      <c r="S188" s="51"/>
      <c r="T188" s="51"/>
      <c r="U188" s="51"/>
      <c r="V188" s="51"/>
      <c r="W188" s="51"/>
      <c r="X188" s="51"/>
      <c r="Y188" s="51"/>
      <c r="Z188" s="51"/>
      <c r="AA188" s="51"/>
      <c r="AB188" s="51"/>
      <c r="AC188" s="51"/>
      <c r="AD188" s="51"/>
      <c r="AE188" s="51"/>
      <c r="AF188" s="51"/>
      <c r="AG188" s="51"/>
      <c r="AH188" s="56"/>
    </row>
    <row r="189" spans="1:34" s="50" customFormat="1">
      <c r="A189" s="49"/>
      <c r="C189" s="51"/>
      <c r="D189" s="51"/>
      <c r="E189" s="51"/>
      <c r="F189" s="51"/>
      <c r="G189" s="51"/>
      <c r="H189" s="51"/>
      <c r="I189" s="51"/>
      <c r="J189" s="51"/>
      <c r="K189" s="51"/>
      <c r="L189" s="51"/>
      <c r="M189" s="51"/>
      <c r="N189" s="51"/>
      <c r="O189" s="51"/>
      <c r="P189" s="51"/>
      <c r="Q189" s="51"/>
      <c r="R189" s="51"/>
      <c r="S189" s="51"/>
      <c r="T189" s="51"/>
      <c r="U189" s="51"/>
      <c r="V189" s="51"/>
      <c r="W189" s="51"/>
      <c r="X189" s="51"/>
      <c r="Y189" s="51"/>
      <c r="Z189" s="51"/>
      <c r="AA189" s="51"/>
      <c r="AB189" s="51"/>
      <c r="AC189" s="51"/>
      <c r="AD189" s="51"/>
      <c r="AE189" s="51"/>
      <c r="AF189" s="51"/>
      <c r="AG189" s="51"/>
      <c r="AH189" s="56"/>
    </row>
    <row r="190" spans="1:34" s="50" customFormat="1">
      <c r="A190" s="49"/>
      <c r="C190" s="51"/>
      <c r="D190" s="51"/>
      <c r="E190" s="51"/>
      <c r="F190" s="51"/>
      <c r="G190" s="51"/>
      <c r="H190" s="51"/>
      <c r="I190" s="51"/>
      <c r="J190" s="51"/>
      <c r="K190" s="51"/>
      <c r="L190" s="51"/>
      <c r="M190" s="51"/>
      <c r="N190" s="51"/>
      <c r="O190" s="51"/>
      <c r="P190" s="51"/>
      <c r="Q190" s="51"/>
      <c r="R190" s="51"/>
      <c r="S190" s="51"/>
      <c r="T190" s="51"/>
      <c r="U190" s="51"/>
      <c r="V190" s="51"/>
      <c r="W190" s="51"/>
      <c r="X190" s="51"/>
      <c r="Y190" s="51"/>
      <c r="Z190" s="51"/>
      <c r="AA190" s="51"/>
      <c r="AB190" s="51"/>
      <c r="AC190" s="51"/>
      <c r="AD190" s="51"/>
      <c r="AE190" s="51"/>
      <c r="AF190" s="51"/>
      <c r="AG190" s="51"/>
      <c r="AH190" s="56"/>
    </row>
    <row r="191" spans="1:34" s="50" customFormat="1">
      <c r="A191" s="49"/>
      <c r="C191" s="51"/>
      <c r="D191" s="51"/>
      <c r="E191" s="51"/>
      <c r="F191" s="51"/>
      <c r="G191" s="51"/>
      <c r="H191" s="51"/>
      <c r="I191" s="51"/>
      <c r="J191" s="51"/>
      <c r="K191" s="51"/>
      <c r="L191" s="51"/>
      <c r="M191" s="51"/>
      <c r="N191" s="51"/>
      <c r="O191" s="51"/>
      <c r="P191" s="51"/>
      <c r="Q191" s="51"/>
      <c r="R191" s="51"/>
      <c r="S191" s="51"/>
      <c r="T191" s="51"/>
      <c r="U191" s="51"/>
      <c r="V191" s="51"/>
      <c r="W191" s="51"/>
      <c r="X191" s="51"/>
      <c r="Y191" s="51"/>
      <c r="Z191" s="51"/>
      <c r="AA191" s="51"/>
      <c r="AB191" s="51"/>
      <c r="AC191" s="51"/>
      <c r="AD191" s="51"/>
      <c r="AE191" s="51"/>
      <c r="AF191" s="51"/>
      <c r="AG191" s="51"/>
      <c r="AH191" s="56"/>
    </row>
    <row r="192" spans="1:34" s="50" customFormat="1">
      <c r="A192" s="49"/>
      <c r="C192" s="51"/>
      <c r="D192" s="51"/>
      <c r="E192" s="51"/>
      <c r="F192" s="51"/>
      <c r="G192" s="51"/>
      <c r="H192" s="51"/>
      <c r="I192" s="51"/>
      <c r="J192" s="51"/>
      <c r="K192" s="51"/>
      <c r="L192" s="51"/>
      <c r="M192" s="51"/>
      <c r="N192" s="51"/>
      <c r="O192" s="51"/>
      <c r="P192" s="51"/>
      <c r="Q192" s="51"/>
      <c r="R192" s="51"/>
      <c r="S192" s="51"/>
      <c r="T192" s="51"/>
      <c r="U192" s="51"/>
      <c r="V192" s="51"/>
      <c r="W192" s="51"/>
      <c r="X192" s="51"/>
      <c r="Y192" s="51"/>
      <c r="Z192" s="51"/>
      <c r="AA192" s="51"/>
      <c r="AB192" s="51"/>
      <c r="AC192" s="51"/>
      <c r="AD192" s="51"/>
      <c r="AE192" s="51"/>
      <c r="AF192" s="51"/>
      <c r="AG192" s="51"/>
      <c r="AH192" s="56"/>
    </row>
    <row r="193" spans="1:34" s="50" customFormat="1">
      <c r="A193" s="49"/>
      <c r="C193" s="51"/>
      <c r="D193" s="51"/>
      <c r="E193" s="51"/>
      <c r="F193" s="51"/>
      <c r="G193" s="51"/>
      <c r="H193" s="51"/>
      <c r="I193" s="51"/>
      <c r="J193" s="51"/>
      <c r="K193" s="51"/>
      <c r="L193" s="51"/>
      <c r="M193" s="51"/>
      <c r="N193" s="51"/>
      <c r="O193" s="51"/>
      <c r="P193" s="51"/>
      <c r="Q193" s="51"/>
      <c r="R193" s="51"/>
      <c r="S193" s="51"/>
      <c r="T193" s="51"/>
      <c r="U193" s="51"/>
      <c r="V193" s="51"/>
      <c r="W193" s="51"/>
      <c r="X193" s="51"/>
      <c r="Y193" s="51"/>
      <c r="Z193" s="51"/>
      <c r="AA193" s="51"/>
      <c r="AB193" s="51"/>
      <c r="AC193" s="51"/>
      <c r="AD193" s="51"/>
      <c r="AE193" s="51"/>
      <c r="AF193" s="51"/>
      <c r="AG193" s="51"/>
      <c r="AH193" s="56"/>
    </row>
    <row r="194" spans="1:34" s="50" customFormat="1">
      <c r="A194" s="49"/>
      <c r="C194" s="51"/>
      <c r="D194" s="51"/>
      <c r="E194" s="51"/>
      <c r="F194" s="51"/>
      <c r="G194" s="51"/>
      <c r="H194" s="51"/>
      <c r="I194" s="51"/>
      <c r="J194" s="51"/>
      <c r="K194" s="51"/>
      <c r="L194" s="51"/>
      <c r="M194" s="51"/>
      <c r="N194" s="51"/>
      <c r="O194" s="51"/>
      <c r="P194" s="51"/>
      <c r="Q194" s="51"/>
      <c r="R194" s="51"/>
      <c r="S194" s="51"/>
      <c r="T194" s="51"/>
      <c r="U194" s="51"/>
      <c r="V194" s="51"/>
      <c r="W194" s="51"/>
      <c r="X194" s="51"/>
      <c r="Y194" s="51"/>
      <c r="Z194" s="51"/>
      <c r="AA194" s="51"/>
      <c r="AB194" s="51"/>
      <c r="AC194" s="51"/>
      <c r="AD194" s="51"/>
      <c r="AE194" s="51"/>
      <c r="AF194" s="51"/>
      <c r="AG194" s="51"/>
      <c r="AH194" s="56"/>
    </row>
    <row r="195" spans="1:34" s="50" customFormat="1">
      <c r="A195" s="49"/>
      <c r="C195" s="51"/>
      <c r="D195" s="51"/>
      <c r="E195" s="51"/>
      <c r="F195" s="51"/>
      <c r="G195" s="51"/>
      <c r="H195" s="51"/>
      <c r="I195" s="51"/>
      <c r="J195" s="51"/>
      <c r="K195" s="51"/>
      <c r="L195" s="51"/>
      <c r="M195" s="51"/>
      <c r="N195" s="51"/>
      <c r="O195" s="51"/>
      <c r="P195" s="51"/>
      <c r="Q195" s="51"/>
      <c r="R195" s="51"/>
      <c r="S195" s="51"/>
      <c r="T195" s="51"/>
      <c r="U195" s="51"/>
      <c r="V195" s="51"/>
      <c r="W195" s="51"/>
      <c r="X195" s="51"/>
      <c r="Y195" s="51"/>
      <c r="Z195" s="51"/>
      <c r="AA195" s="51"/>
      <c r="AB195" s="51"/>
      <c r="AC195" s="51"/>
      <c r="AD195" s="51"/>
      <c r="AE195" s="51"/>
      <c r="AF195" s="51"/>
      <c r="AG195" s="51"/>
      <c r="AH195" s="56"/>
    </row>
    <row r="196" spans="1:34" s="50" customFormat="1">
      <c r="A196" s="49"/>
      <c r="C196" s="51"/>
      <c r="D196" s="51"/>
      <c r="E196" s="51"/>
      <c r="F196" s="51"/>
      <c r="G196" s="51"/>
      <c r="H196" s="51"/>
      <c r="I196" s="51"/>
      <c r="J196" s="51"/>
      <c r="K196" s="51"/>
      <c r="L196" s="51"/>
      <c r="M196" s="51"/>
      <c r="N196" s="51"/>
      <c r="O196" s="51"/>
      <c r="P196" s="51"/>
      <c r="Q196" s="51"/>
      <c r="R196" s="51"/>
      <c r="S196" s="51"/>
      <c r="T196" s="51"/>
      <c r="U196" s="51"/>
      <c r="V196" s="51"/>
      <c r="W196" s="51"/>
      <c r="X196" s="51"/>
      <c r="Y196" s="51"/>
      <c r="Z196" s="51"/>
      <c r="AA196" s="51"/>
      <c r="AB196" s="51"/>
      <c r="AC196" s="51"/>
      <c r="AD196" s="51"/>
      <c r="AE196" s="51"/>
      <c r="AF196" s="51"/>
      <c r="AG196" s="51"/>
      <c r="AH196" s="56"/>
    </row>
    <row r="197" spans="1:34" s="50" customFormat="1">
      <c r="A197" s="49"/>
      <c r="C197" s="51"/>
      <c r="D197" s="51"/>
      <c r="E197" s="51"/>
      <c r="F197" s="51"/>
      <c r="G197" s="51"/>
      <c r="H197" s="51"/>
      <c r="I197" s="51"/>
      <c r="J197" s="51"/>
      <c r="K197" s="51"/>
      <c r="L197" s="51"/>
      <c r="M197" s="51"/>
      <c r="N197" s="51"/>
      <c r="O197" s="51"/>
      <c r="P197" s="51"/>
      <c r="Q197" s="51"/>
      <c r="R197" s="51"/>
      <c r="S197" s="51"/>
      <c r="T197" s="51"/>
      <c r="U197" s="51"/>
      <c r="V197" s="51"/>
      <c r="W197" s="51"/>
      <c r="X197" s="51"/>
      <c r="Y197" s="51"/>
      <c r="Z197" s="51"/>
      <c r="AA197" s="51"/>
      <c r="AB197" s="51"/>
      <c r="AC197" s="51"/>
      <c r="AD197" s="51"/>
      <c r="AE197" s="51"/>
      <c r="AF197" s="51"/>
      <c r="AG197" s="51"/>
      <c r="AH197" s="56"/>
    </row>
    <row r="198" spans="1:34" s="50" customFormat="1">
      <c r="A198" s="49"/>
      <c r="C198" s="51"/>
      <c r="D198" s="51"/>
      <c r="E198" s="51"/>
      <c r="F198" s="51"/>
      <c r="G198" s="51"/>
      <c r="H198" s="51"/>
      <c r="I198" s="51"/>
      <c r="J198" s="51"/>
      <c r="K198" s="51"/>
      <c r="L198" s="51"/>
      <c r="M198" s="51"/>
      <c r="N198" s="51"/>
      <c r="O198" s="51"/>
      <c r="P198" s="51"/>
      <c r="Q198" s="51"/>
      <c r="R198" s="51"/>
      <c r="S198" s="51"/>
      <c r="T198" s="51"/>
      <c r="U198" s="51"/>
      <c r="V198" s="51"/>
      <c r="W198" s="51"/>
      <c r="X198" s="51"/>
      <c r="Y198" s="51"/>
      <c r="Z198" s="51"/>
      <c r="AA198" s="51"/>
      <c r="AB198" s="51"/>
      <c r="AC198" s="51"/>
      <c r="AD198" s="51"/>
      <c r="AE198" s="51"/>
      <c r="AF198" s="51"/>
      <c r="AG198" s="51"/>
      <c r="AH198" s="56"/>
    </row>
    <row r="199" spans="1:34" s="50" customFormat="1">
      <c r="A199" s="49"/>
      <c r="C199" s="51"/>
      <c r="D199" s="51"/>
      <c r="E199" s="51"/>
      <c r="F199" s="51"/>
      <c r="G199" s="51"/>
      <c r="H199" s="51"/>
      <c r="I199" s="51"/>
      <c r="J199" s="51"/>
      <c r="K199" s="51"/>
      <c r="L199" s="51"/>
      <c r="M199" s="51"/>
      <c r="N199" s="51"/>
      <c r="O199" s="51"/>
      <c r="P199" s="51"/>
      <c r="Q199" s="51"/>
      <c r="R199" s="51"/>
      <c r="S199" s="51"/>
      <c r="T199" s="51"/>
      <c r="U199" s="51"/>
      <c r="V199" s="51"/>
      <c r="W199" s="51"/>
      <c r="X199" s="51"/>
      <c r="Y199" s="51"/>
      <c r="Z199" s="51"/>
      <c r="AA199" s="51"/>
      <c r="AB199" s="51"/>
      <c r="AC199" s="51"/>
      <c r="AD199" s="51"/>
      <c r="AE199" s="51"/>
      <c r="AF199" s="51"/>
      <c r="AG199" s="51"/>
      <c r="AH199" s="56"/>
    </row>
    <row r="200" spans="1:34" s="50" customFormat="1">
      <c r="A200" s="49"/>
      <c r="C200" s="51"/>
      <c r="D200" s="51"/>
      <c r="E200" s="51"/>
      <c r="F200" s="51"/>
      <c r="G200" s="51"/>
      <c r="H200" s="51"/>
      <c r="I200" s="51"/>
      <c r="J200" s="51"/>
      <c r="K200" s="51"/>
      <c r="L200" s="51"/>
      <c r="M200" s="51"/>
      <c r="N200" s="51"/>
      <c r="O200" s="51"/>
      <c r="P200" s="51"/>
      <c r="Q200" s="51"/>
      <c r="R200" s="51"/>
      <c r="S200" s="51"/>
      <c r="T200" s="51"/>
      <c r="U200" s="51"/>
      <c r="V200" s="51"/>
      <c r="W200" s="51"/>
      <c r="X200" s="51"/>
      <c r="Y200" s="51"/>
      <c r="Z200" s="51"/>
      <c r="AA200" s="51"/>
      <c r="AB200" s="51"/>
      <c r="AC200" s="51"/>
      <c r="AD200" s="51"/>
      <c r="AE200" s="51"/>
      <c r="AF200" s="51"/>
      <c r="AG200" s="51"/>
      <c r="AH200" s="56"/>
    </row>
    <row r="201" spans="1:34" s="50" customFormat="1">
      <c r="A201" s="49"/>
      <c r="C201" s="51"/>
      <c r="D201" s="51"/>
      <c r="E201" s="51"/>
      <c r="F201" s="51"/>
      <c r="G201" s="51"/>
      <c r="H201" s="51"/>
      <c r="I201" s="51"/>
      <c r="J201" s="51"/>
      <c r="K201" s="51"/>
      <c r="L201" s="51"/>
      <c r="M201" s="51"/>
      <c r="N201" s="51"/>
      <c r="O201" s="51"/>
      <c r="P201" s="51"/>
      <c r="Q201" s="51"/>
      <c r="R201" s="51"/>
      <c r="S201" s="51"/>
      <c r="T201" s="51"/>
      <c r="U201" s="51"/>
      <c r="V201" s="51"/>
      <c r="W201" s="51"/>
      <c r="X201" s="51"/>
      <c r="Y201" s="51"/>
      <c r="Z201" s="51"/>
      <c r="AA201" s="51"/>
      <c r="AB201" s="51"/>
      <c r="AC201" s="51"/>
      <c r="AD201" s="51"/>
      <c r="AE201" s="51"/>
      <c r="AF201" s="51"/>
      <c r="AG201" s="51"/>
      <c r="AH201" s="56"/>
    </row>
    <row r="202" spans="1:34" s="50" customFormat="1">
      <c r="A202" s="49"/>
      <c r="C202" s="51"/>
      <c r="D202" s="51"/>
      <c r="E202" s="51"/>
      <c r="F202" s="51"/>
      <c r="G202" s="51"/>
      <c r="H202" s="51"/>
      <c r="I202" s="51"/>
      <c r="J202" s="51"/>
      <c r="K202" s="51"/>
      <c r="L202" s="51"/>
      <c r="M202" s="51"/>
      <c r="N202" s="51"/>
      <c r="O202" s="51"/>
      <c r="P202" s="51"/>
      <c r="Q202" s="51"/>
      <c r="R202" s="51"/>
      <c r="S202" s="51"/>
      <c r="T202" s="51"/>
      <c r="U202" s="51"/>
      <c r="V202" s="51"/>
      <c r="W202" s="51"/>
      <c r="X202" s="51"/>
      <c r="Y202" s="51"/>
      <c r="Z202" s="51"/>
      <c r="AA202" s="51"/>
      <c r="AB202" s="51"/>
      <c r="AC202" s="51"/>
      <c r="AD202" s="51"/>
      <c r="AE202" s="51"/>
      <c r="AF202" s="51"/>
      <c r="AG202" s="51"/>
      <c r="AH202" s="56"/>
    </row>
    <row r="203" spans="1:34" s="50" customFormat="1">
      <c r="A203" s="49"/>
      <c r="C203" s="51"/>
      <c r="D203" s="51"/>
      <c r="E203" s="51"/>
      <c r="F203" s="51"/>
      <c r="G203" s="51"/>
      <c r="H203" s="51"/>
      <c r="I203" s="51"/>
      <c r="J203" s="51"/>
      <c r="K203" s="51"/>
      <c r="L203" s="51"/>
      <c r="M203" s="51"/>
      <c r="N203" s="51"/>
      <c r="O203" s="51"/>
      <c r="P203" s="51"/>
      <c r="Q203" s="51"/>
      <c r="R203" s="51"/>
      <c r="S203" s="51"/>
      <c r="T203" s="51"/>
      <c r="U203" s="51"/>
      <c r="V203" s="51"/>
      <c r="W203" s="51"/>
      <c r="X203" s="51"/>
      <c r="Y203" s="51"/>
      <c r="Z203" s="51"/>
      <c r="AA203" s="51"/>
      <c r="AB203" s="51"/>
      <c r="AC203" s="51"/>
      <c r="AD203" s="51"/>
      <c r="AE203" s="51"/>
      <c r="AF203" s="51"/>
      <c r="AG203" s="51"/>
      <c r="AH203" s="56"/>
    </row>
    <row r="204" spans="1:34" s="50" customFormat="1">
      <c r="A204" s="49"/>
      <c r="C204" s="51"/>
      <c r="D204" s="51"/>
      <c r="E204" s="51"/>
      <c r="F204" s="51"/>
      <c r="G204" s="51"/>
      <c r="H204" s="51"/>
      <c r="I204" s="51"/>
      <c r="J204" s="51"/>
      <c r="K204" s="51"/>
      <c r="L204" s="51"/>
      <c r="M204" s="51"/>
      <c r="N204" s="51"/>
      <c r="O204" s="51"/>
      <c r="P204" s="51"/>
      <c r="Q204" s="51"/>
      <c r="R204" s="51"/>
      <c r="S204" s="51"/>
      <c r="T204" s="51"/>
      <c r="U204" s="51"/>
      <c r="V204" s="51"/>
      <c r="W204" s="51"/>
      <c r="X204" s="51"/>
      <c r="Y204" s="51"/>
      <c r="Z204" s="51"/>
      <c r="AA204" s="51"/>
      <c r="AB204" s="51"/>
      <c r="AC204" s="51"/>
      <c r="AD204" s="51"/>
      <c r="AE204" s="51"/>
      <c r="AF204" s="51"/>
      <c r="AG204" s="51"/>
      <c r="AH204" s="56"/>
    </row>
    <row r="205" spans="1:34" s="50" customFormat="1">
      <c r="A205" s="49"/>
      <c r="C205" s="51"/>
      <c r="D205" s="51"/>
      <c r="E205" s="51"/>
      <c r="F205" s="51"/>
      <c r="G205" s="51"/>
      <c r="H205" s="51"/>
      <c r="I205" s="51"/>
      <c r="J205" s="51"/>
      <c r="K205" s="51"/>
      <c r="L205" s="51"/>
      <c r="M205" s="51"/>
      <c r="N205" s="51"/>
      <c r="O205" s="51"/>
      <c r="P205" s="51"/>
      <c r="Q205" s="51"/>
      <c r="R205" s="51"/>
      <c r="S205" s="51"/>
      <c r="T205" s="51"/>
      <c r="U205" s="51"/>
      <c r="V205" s="51"/>
      <c r="W205" s="51"/>
      <c r="X205" s="51"/>
      <c r="Y205" s="51"/>
      <c r="Z205" s="51"/>
      <c r="AA205" s="51"/>
      <c r="AB205" s="51"/>
      <c r="AC205" s="51"/>
      <c r="AD205" s="51"/>
      <c r="AE205" s="51"/>
      <c r="AF205" s="51"/>
      <c r="AG205" s="51"/>
      <c r="AH205" s="56"/>
    </row>
    <row r="206" spans="1:34" s="50" customFormat="1">
      <c r="A206" s="49"/>
      <c r="C206" s="51"/>
      <c r="D206" s="51"/>
      <c r="E206" s="51"/>
      <c r="F206" s="51"/>
      <c r="G206" s="51"/>
      <c r="H206" s="51"/>
      <c r="I206" s="51"/>
      <c r="J206" s="51"/>
      <c r="K206" s="51"/>
      <c r="L206" s="51"/>
      <c r="M206" s="51"/>
      <c r="N206" s="51"/>
      <c r="O206" s="51"/>
      <c r="P206" s="51"/>
      <c r="Q206" s="51"/>
      <c r="R206" s="51"/>
      <c r="S206" s="51"/>
      <c r="T206" s="51"/>
      <c r="U206" s="51"/>
      <c r="V206" s="51"/>
      <c r="W206" s="51"/>
      <c r="X206" s="51"/>
      <c r="Y206" s="51"/>
      <c r="Z206" s="51"/>
      <c r="AA206" s="51"/>
      <c r="AB206" s="51"/>
      <c r="AC206" s="51"/>
      <c r="AD206" s="51"/>
      <c r="AE206" s="51"/>
      <c r="AF206" s="51"/>
      <c r="AG206" s="51"/>
      <c r="AH206" s="56"/>
    </row>
    <row r="207" spans="1:34" s="50" customFormat="1">
      <c r="A207" s="49"/>
      <c r="C207" s="51"/>
      <c r="D207" s="51"/>
      <c r="E207" s="51"/>
      <c r="F207" s="51"/>
      <c r="G207" s="51"/>
      <c r="H207" s="51"/>
      <c r="I207" s="51"/>
      <c r="J207" s="51"/>
      <c r="K207" s="51"/>
      <c r="L207" s="51"/>
      <c r="M207" s="51"/>
      <c r="N207" s="51"/>
      <c r="O207" s="51"/>
      <c r="P207" s="51"/>
      <c r="Q207" s="51"/>
      <c r="R207" s="51"/>
      <c r="S207" s="51"/>
      <c r="T207" s="51"/>
      <c r="U207" s="51"/>
      <c r="V207" s="51"/>
      <c r="W207" s="51"/>
      <c r="X207" s="51"/>
      <c r="Y207" s="51"/>
      <c r="Z207" s="51"/>
      <c r="AA207" s="51"/>
      <c r="AB207" s="51"/>
      <c r="AC207" s="51"/>
      <c r="AD207" s="51"/>
      <c r="AE207" s="51"/>
      <c r="AF207" s="51"/>
      <c r="AG207" s="51"/>
      <c r="AH207" s="56"/>
    </row>
    <row r="208" spans="1:34" s="50" customFormat="1">
      <c r="A208" s="49"/>
      <c r="C208" s="51"/>
      <c r="D208" s="51"/>
      <c r="E208" s="51"/>
      <c r="F208" s="51"/>
      <c r="G208" s="51"/>
      <c r="H208" s="51"/>
      <c r="I208" s="51"/>
      <c r="J208" s="51"/>
      <c r="K208" s="51"/>
      <c r="L208" s="51"/>
      <c r="M208" s="51"/>
      <c r="N208" s="51"/>
      <c r="O208" s="51"/>
      <c r="P208" s="51"/>
      <c r="Q208" s="51"/>
      <c r="R208" s="51"/>
      <c r="S208" s="51"/>
      <c r="T208" s="51"/>
      <c r="U208" s="51"/>
      <c r="V208" s="51"/>
      <c r="W208" s="51"/>
      <c r="X208" s="51"/>
      <c r="Y208" s="51"/>
      <c r="Z208" s="51"/>
      <c r="AA208" s="51"/>
      <c r="AB208" s="51"/>
      <c r="AC208" s="51"/>
      <c r="AD208" s="51"/>
      <c r="AE208" s="51"/>
      <c r="AF208" s="51"/>
      <c r="AG208" s="51"/>
      <c r="AH208" s="56"/>
    </row>
    <row r="209" spans="1:34" s="50" customFormat="1">
      <c r="A209" s="49"/>
      <c r="C209" s="51"/>
      <c r="D209" s="51"/>
      <c r="E209" s="51"/>
      <c r="F209" s="51"/>
      <c r="G209" s="51"/>
      <c r="H209" s="51"/>
      <c r="I209" s="51"/>
      <c r="J209" s="51"/>
      <c r="K209" s="51"/>
      <c r="L209" s="51"/>
      <c r="M209" s="51"/>
      <c r="N209" s="51"/>
      <c r="O209" s="51"/>
      <c r="P209" s="51"/>
      <c r="Q209" s="51"/>
      <c r="R209" s="51"/>
      <c r="S209" s="51"/>
      <c r="T209" s="51"/>
      <c r="U209" s="51"/>
      <c r="V209" s="51"/>
      <c r="W209" s="51"/>
      <c r="X209" s="51"/>
      <c r="Y209" s="51"/>
      <c r="Z209" s="51"/>
      <c r="AA209" s="51"/>
      <c r="AB209" s="51"/>
      <c r="AC209" s="51"/>
      <c r="AD209" s="51"/>
      <c r="AE209" s="51"/>
      <c r="AF209" s="51"/>
      <c r="AG209" s="51"/>
      <c r="AH209" s="56"/>
    </row>
    <row r="210" spans="1:34" s="50" customFormat="1">
      <c r="A210" s="49"/>
      <c r="C210" s="51"/>
      <c r="D210" s="51"/>
      <c r="E210" s="51"/>
      <c r="F210" s="51"/>
      <c r="G210" s="51"/>
      <c r="H210" s="51"/>
      <c r="I210" s="51"/>
      <c r="J210" s="51"/>
      <c r="K210" s="51"/>
      <c r="L210" s="51"/>
      <c r="M210" s="51"/>
      <c r="N210" s="51"/>
      <c r="O210" s="51"/>
      <c r="P210" s="51"/>
      <c r="Q210" s="51"/>
      <c r="R210" s="51"/>
      <c r="S210" s="51"/>
      <c r="T210" s="51"/>
      <c r="U210" s="51"/>
      <c r="V210" s="51"/>
      <c r="W210" s="51"/>
      <c r="X210" s="51"/>
      <c r="Y210" s="51"/>
      <c r="Z210" s="51"/>
      <c r="AA210" s="51"/>
      <c r="AB210" s="51"/>
      <c r="AC210" s="51"/>
      <c r="AD210" s="51"/>
      <c r="AE210" s="51"/>
      <c r="AF210" s="51"/>
      <c r="AG210" s="51"/>
      <c r="AH210" s="56"/>
    </row>
    <row r="211" spans="1:34" s="50" customFormat="1">
      <c r="A211" s="49"/>
      <c r="C211" s="51"/>
      <c r="D211" s="51"/>
      <c r="E211" s="51"/>
      <c r="F211" s="51"/>
      <c r="G211" s="51"/>
      <c r="H211" s="51"/>
      <c r="I211" s="51"/>
      <c r="J211" s="51"/>
      <c r="K211" s="51"/>
      <c r="L211" s="51"/>
      <c r="M211" s="51"/>
      <c r="N211" s="51"/>
      <c r="O211" s="51"/>
      <c r="P211" s="51"/>
      <c r="Q211" s="51"/>
      <c r="R211" s="51"/>
      <c r="S211" s="51"/>
      <c r="T211" s="51"/>
      <c r="U211" s="51"/>
      <c r="V211" s="51"/>
      <c r="W211" s="51"/>
      <c r="X211" s="51"/>
      <c r="Y211" s="51"/>
      <c r="Z211" s="51"/>
      <c r="AA211" s="51"/>
      <c r="AB211" s="51"/>
      <c r="AC211" s="51"/>
      <c r="AD211" s="51"/>
      <c r="AE211" s="51"/>
      <c r="AF211" s="51"/>
      <c r="AG211" s="51"/>
      <c r="AH211" s="56"/>
    </row>
    <row r="212" spans="1:34" s="50" customFormat="1">
      <c r="A212" s="49"/>
      <c r="C212" s="51"/>
      <c r="D212" s="51"/>
      <c r="E212" s="51"/>
      <c r="F212" s="51"/>
      <c r="G212" s="51"/>
      <c r="H212" s="51"/>
      <c r="I212" s="51"/>
      <c r="J212" s="51"/>
      <c r="K212" s="51"/>
      <c r="L212" s="51"/>
      <c r="M212" s="51"/>
      <c r="N212" s="51"/>
      <c r="O212" s="51"/>
      <c r="P212" s="51"/>
      <c r="Q212" s="51"/>
      <c r="R212" s="51"/>
      <c r="S212" s="51"/>
      <c r="T212" s="51"/>
      <c r="U212" s="51"/>
      <c r="V212" s="51"/>
      <c r="W212" s="51"/>
      <c r="X212" s="51"/>
      <c r="Y212" s="51"/>
      <c r="Z212" s="51"/>
      <c r="AA212" s="51"/>
      <c r="AB212" s="51"/>
      <c r="AC212" s="51"/>
      <c r="AD212" s="51"/>
      <c r="AE212" s="51"/>
      <c r="AF212" s="51"/>
      <c r="AG212" s="51"/>
      <c r="AH212" s="56"/>
    </row>
    <row r="213" spans="1:34" s="50" customFormat="1">
      <c r="A213" s="49"/>
      <c r="C213" s="51"/>
      <c r="D213" s="51"/>
      <c r="E213" s="51"/>
      <c r="F213" s="51"/>
      <c r="G213" s="51"/>
      <c r="H213" s="51"/>
      <c r="I213" s="51"/>
      <c r="J213" s="51"/>
      <c r="K213" s="51"/>
      <c r="L213" s="51"/>
      <c r="M213" s="51"/>
      <c r="N213" s="51"/>
      <c r="O213" s="51"/>
      <c r="P213" s="51"/>
      <c r="Q213" s="51"/>
      <c r="R213" s="51"/>
      <c r="S213" s="51"/>
      <c r="T213" s="51"/>
      <c r="U213" s="51"/>
      <c r="V213" s="51"/>
      <c r="W213" s="51"/>
      <c r="X213" s="51"/>
      <c r="Y213" s="51"/>
      <c r="Z213" s="51"/>
      <c r="AA213" s="51"/>
      <c r="AB213" s="51"/>
      <c r="AC213" s="51"/>
      <c r="AD213" s="51"/>
      <c r="AE213" s="51"/>
      <c r="AF213" s="51"/>
      <c r="AG213" s="51"/>
      <c r="AH213" s="56"/>
    </row>
    <row r="214" spans="1:34" s="50" customFormat="1">
      <c r="A214" s="49"/>
      <c r="C214" s="51"/>
      <c r="D214" s="51"/>
      <c r="E214" s="51"/>
      <c r="F214" s="51"/>
      <c r="G214" s="51"/>
      <c r="H214" s="51"/>
      <c r="I214" s="51"/>
      <c r="J214" s="51"/>
      <c r="K214" s="51"/>
      <c r="L214" s="51"/>
      <c r="M214" s="51"/>
      <c r="N214" s="51"/>
      <c r="O214" s="51"/>
      <c r="P214" s="51"/>
      <c r="Q214" s="51"/>
      <c r="R214" s="51"/>
      <c r="S214" s="51"/>
      <c r="T214" s="51"/>
      <c r="U214" s="51"/>
      <c r="V214" s="51"/>
      <c r="W214" s="51"/>
      <c r="X214" s="51"/>
      <c r="Y214" s="51"/>
      <c r="Z214" s="51"/>
      <c r="AA214" s="51"/>
      <c r="AB214" s="51"/>
      <c r="AC214" s="51"/>
      <c r="AD214" s="51"/>
      <c r="AE214" s="51"/>
      <c r="AF214" s="51"/>
      <c r="AG214" s="51"/>
      <c r="AH214" s="56"/>
    </row>
    <row r="215" spans="1:34" s="50" customFormat="1">
      <c r="A215" s="49"/>
      <c r="C215" s="51"/>
      <c r="D215" s="51"/>
      <c r="E215" s="51"/>
      <c r="F215" s="51"/>
      <c r="G215" s="51"/>
      <c r="H215" s="51"/>
      <c r="I215" s="51"/>
      <c r="J215" s="51"/>
      <c r="K215" s="51"/>
      <c r="L215" s="51"/>
      <c r="M215" s="51"/>
      <c r="N215" s="51"/>
      <c r="O215" s="51"/>
      <c r="P215" s="51"/>
      <c r="Q215" s="51"/>
      <c r="R215" s="51"/>
      <c r="S215" s="51"/>
      <c r="T215" s="51"/>
      <c r="U215" s="51"/>
      <c r="V215" s="51"/>
      <c r="W215" s="51"/>
      <c r="X215" s="51"/>
      <c r="Y215" s="51"/>
      <c r="Z215" s="51"/>
      <c r="AA215" s="51"/>
      <c r="AB215" s="51"/>
      <c r="AC215" s="51"/>
      <c r="AD215" s="51"/>
      <c r="AE215" s="51"/>
      <c r="AF215" s="51"/>
      <c r="AG215" s="51"/>
      <c r="AH215" s="56"/>
    </row>
    <row r="216" spans="1:34" s="50" customFormat="1">
      <c r="A216" s="49"/>
      <c r="C216" s="51"/>
      <c r="D216" s="51"/>
      <c r="E216" s="51"/>
      <c r="F216" s="51"/>
      <c r="G216" s="51"/>
      <c r="H216" s="51"/>
      <c r="I216" s="51"/>
      <c r="J216" s="51"/>
      <c r="K216" s="51"/>
      <c r="L216" s="51"/>
      <c r="M216" s="51"/>
      <c r="N216" s="51"/>
      <c r="O216" s="51"/>
      <c r="P216" s="51"/>
      <c r="Q216" s="51"/>
      <c r="R216" s="51"/>
      <c r="S216" s="51"/>
      <c r="T216" s="51"/>
      <c r="U216" s="51"/>
      <c r="V216" s="51"/>
      <c r="W216" s="51"/>
      <c r="X216" s="51"/>
      <c r="Y216" s="51"/>
      <c r="Z216" s="51"/>
      <c r="AA216" s="51"/>
      <c r="AB216" s="51"/>
      <c r="AC216" s="51"/>
      <c r="AD216" s="51"/>
      <c r="AE216" s="51"/>
      <c r="AF216" s="51"/>
      <c r="AG216" s="51"/>
      <c r="AH216" s="56"/>
    </row>
    <row r="217" spans="1:34" s="50" customFormat="1">
      <c r="A217" s="49"/>
      <c r="C217" s="51"/>
      <c r="D217" s="51"/>
      <c r="E217" s="51"/>
      <c r="F217" s="51"/>
      <c r="G217" s="51"/>
      <c r="H217" s="51"/>
      <c r="I217" s="51"/>
      <c r="J217" s="51"/>
      <c r="K217" s="51"/>
      <c r="L217" s="51"/>
      <c r="M217" s="51"/>
      <c r="N217" s="51"/>
      <c r="O217" s="51"/>
      <c r="P217" s="51"/>
      <c r="Q217" s="51"/>
      <c r="R217" s="51"/>
      <c r="S217" s="51"/>
      <c r="T217" s="51"/>
      <c r="U217" s="51"/>
      <c r="V217" s="51"/>
      <c r="W217" s="51"/>
      <c r="X217" s="51"/>
      <c r="Y217" s="51"/>
      <c r="Z217" s="51"/>
      <c r="AA217" s="51"/>
      <c r="AB217" s="51"/>
      <c r="AC217" s="51"/>
      <c r="AD217" s="51"/>
      <c r="AE217" s="51"/>
      <c r="AF217" s="51"/>
      <c r="AG217" s="51"/>
      <c r="AH217" s="56"/>
    </row>
    <row r="218" spans="1:34" s="50" customFormat="1">
      <c r="A218" s="49"/>
      <c r="C218" s="51"/>
      <c r="D218" s="51"/>
      <c r="E218" s="51"/>
      <c r="F218" s="51"/>
      <c r="G218" s="51"/>
      <c r="H218" s="51"/>
      <c r="I218" s="51"/>
      <c r="J218" s="51"/>
      <c r="K218" s="51"/>
      <c r="L218" s="51"/>
      <c r="M218" s="51"/>
      <c r="N218" s="51"/>
      <c r="O218" s="51"/>
      <c r="P218" s="51"/>
      <c r="Q218" s="51"/>
      <c r="R218" s="51"/>
      <c r="S218" s="51"/>
      <c r="T218" s="51"/>
      <c r="U218" s="51"/>
      <c r="V218" s="51"/>
      <c r="W218" s="51"/>
      <c r="X218" s="51"/>
      <c r="Y218" s="51"/>
      <c r="Z218" s="51"/>
      <c r="AA218" s="51"/>
      <c r="AB218" s="51"/>
      <c r="AC218" s="51"/>
      <c r="AD218" s="51"/>
      <c r="AE218" s="51"/>
      <c r="AF218" s="51"/>
      <c r="AG218" s="51"/>
      <c r="AH218" s="56"/>
    </row>
    <row r="219" spans="1:34" s="50" customFormat="1">
      <c r="A219" s="49"/>
      <c r="C219" s="51"/>
      <c r="D219" s="51"/>
      <c r="E219" s="51"/>
      <c r="F219" s="51"/>
      <c r="G219" s="51"/>
      <c r="H219" s="51"/>
      <c r="I219" s="51"/>
      <c r="J219" s="51"/>
      <c r="K219" s="51"/>
      <c r="L219" s="51"/>
      <c r="M219" s="51"/>
      <c r="N219" s="51"/>
      <c r="O219" s="51"/>
      <c r="P219" s="51"/>
      <c r="Q219" s="51"/>
      <c r="R219" s="51"/>
      <c r="S219" s="51"/>
      <c r="T219" s="51"/>
      <c r="U219" s="51"/>
      <c r="V219" s="51"/>
      <c r="W219" s="51"/>
      <c r="X219" s="51"/>
      <c r="Y219" s="51"/>
      <c r="Z219" s="51"/>
      <c r="AA219" s="51"/>
      <c r="AB219" s="51"/>
      <c r="AC219" s="51"/>
      <c r="AD219" s="51"/>
      <c r="AE219" s="51"/>
      <c r="AF219" s="51"/>
      <c r="AG219" s="51"/>
      <c r="AH219" s="56"/>
    </row>
    <row r="220" spans="1:34" s="50" customFormat="1">
      <c r="A220" s="49"/>
      <c r="C220" s="51"/>
      <c r="D220" s="51"/>
      <c r="E220" s="51"/>
      <c r="F220" s="51"/>
      <c r="G220" s="51"/>
      <c r="H220" s="51"/>
      <c r="I220" s="51"/>
      <c r="J220" s="51"/>
      <c r="K220" s="51"/>
      <c r="L220" s="51"/>
      <c r="M220" s="51"/>
      <c r="N220" s="51"/>
      <c r="O220" s="51"/>
      <c r="P220" s="51"/>
      <c r="Q220" s="51"/>
      <c r="R220" s="51"/>
      <c r="S220" s="51"/>
      <c r="T220" s="51"/>
      <c r="U220" s="51"/>
      <c r="V220" s="51"/>
      <c r="W220" s="51"/>
      <c r="X220" s="51"/>
      <c r="Y220" s="51"/>
      <c r="Z220" s="51"/>
      <c r="AA220" s="51"/>
      <c r="AB220" s="51"/>
      <c r="AC220" s="51"/>
      <c r="AD220" s="51"/>
      <c r="AE220" s="51"/>
      <c r="AF220" s="51"/>
      <c r="AG220" s="51"/>
      <c r="AH220" s="56"/>
    </row>
    <row r="221" spans="1:34" s="50" customFormat="1">
      <c r="A221" s="49"/>
      <c r="C221" s="51"/>
      <c r="D221" s="51"/>
      <c r="E221" s="51"/>
      <c r="F221" s="51"/>
      <c r="G221" s="51"/>
      <c r="H221" s="51"/>
      <c r="I221" s="51"/>
      <c r="J221" s="51"/>
      <c r="K221" s="51"/>
      <c r="L221" s="51"/>
      <c r="M221" s="51"/>
      <c r="N221" s="51"/>
      <c r="O221" s="51"/>
      <c r="P221" s="51"/>
      <c r="Q221" s="51"/>
      <c r="R221" s="51"/>
      <c r="S221" s="51"/>
      <c r="T221" s="51"/>
      <c r="U221" s="51"/>
      <c r="V221" s="51"/>
      <c r="W221" s="51"/>
      <c r="X221" s="51"/>
      <c r="Y221" s="51"/>
      <c r="Z221" s="51"/>
      <c r="AA221" s="51"/>
      <c r="AB221" s="51"/>
      <c r="AC221" s="51"/>
      <c r="AD221" s="51"/>
      <c r="AE221" s="51"/>
      <c r="AF221" s="51"/>
      <c r="AG221" s="51"/>
      <c r="AH221" s="56"/>
    </row>
    <row r="222" spans="1:34" s="50" customFormat="1">
      <c r="A222" s="49"/>
      <c r="C222" s="51"/>
      <c r="D222" s="51"/>
      <c r="E222" s="51"/>
      <c r="F222" s="51"/>
      <c r="G222" s="51"/>
      <c r="H222" s="51"/>
      <c r="I222" s="51"/>
      <c r="J222" s="51"/>
      <c r="K222" s="51"/>
      <c r="L222" s="51"/>
      <c r="M222" s="51"/>
      <c r="N222" s="51"/>
      <c r="O222" s="51"/>
      <c r="P222" s="51"/>
      <c r="Q222" s="51"/>
      <c r="R222" s="51"/>
      <c r="S222" s="51"/>
      <c r="T222" s="51"/>
      <c r="U222" s="51"/>
      <c r="V222" s="51"/>
      <c r="W222" s="51"/>
      <c r="X222" s="51"/>
      <c r="Y222" s="51"/>
      <c r="Z222" s="51"/>
      <c r="AA222" s="51"/>
      <c r="AB222" s="51"/>
      <c r="AC222" s="51"/>
      <c r="AD222" s="51"/>
      <c r="AE222" s="51"/>
      <c r="AF222" s="51"/>
      <c r="AG222" s="51"/>
      <c r="AH222" s="56"/>
    </row>
    <row r="223" spans="1:34" s="50" customFormat="1">
      <c r="A223" s="49"/>
      <c r="C223" s="51"/>
      <c r="D223" s="51"/>
      <c r="E223" s="51"/>
      <c r="F223" s="51"/>
      <c r="G223" s="51"/>
      <c r="H223" s="51"/>
      <c r="I223" s="51"/>
      <c r="J223" s="51"/>
      <c r="K223" s="51"/>
      <c r="L223" s="51"/>
      <c r="M223" s="51"/>
      <c r="N223" s="51"/>
      <c r="O223" s="51"/>
      <c r="P223" s="51"/>
      <c r="Q223" s="51"/>
      <c r="R223" s="51"/>
      <c r="S223" s="51"/>
      <c r="T223" s="51"/>
      <c r="U223" s="51"/>
      <c r="V223" s="51"/>
      <c r="W223" s="51"/>
      <c r="X223" s="51"/>
      <c r="Y223" s="51"/>
      <c r="Z223" s="51"/>
      <c r="AA223" s="51"/>
      <c r="AB223" s="51"/>
      <c r="AC223" s="51"/>
      <c r="AD223" s="51"/>
      <c r="AE223" s="51"/>
      <c r="AF223" s="51"/>
      <c r="AG223" s="51"/>
      <c r="AH223" s="56"/>
    </row>
    <row r="224" spans="1:34" s="50" customFormat="1">
      <c r="A224" s="49"/>
      <c r="C224" s="51"/>
      <c r="D224" s="51"/>
      <c r="E224" s="51"/>
      <c r="F224" s="51"/>
      <c r="G224" s="51"/>
      <c r="H224" s="51"/>
      <c r="I224" s="51"/>
      <c r="J224" s="51"/>
      <c r="K224" s="51"/>
      <c r="L224" s="51"/>
      <c r="M224" s="51"/>
      <c r="N224" s="51"/>
      <c r="O224" s="51"/>
      <c r="P224" s="51"/>
      <c r="Q224" s="51"/>
      <c r="R224" s="51"/>
      <c r="S224" s="51"/>
      <c r="T224" s="51"/>
      <c r="U224" s="51"/>
      <c r="V224" s="51"/>
      <c r="W224" s="51"/>
      <c r="X224" s="51"/>
      <c r="Y224" s="51"/>
      <c r="Z224" s="51"/>
      <c r="AA224" s="51"/>
      <c r="AB224" s="51"/>
      <c r="AC224" s="51"/>
      <c r="AD224" s="51"/>
      <c r="AE224" s="51"/>
      <c r="AF224" s="51"/>
      <c r="AG224" s="51"/>
      <c r="AH224" s="56"/>
    </row>
    <row r="225" spans="1:34" s="50" customFormat="1">
      <c r="A225" s="49"/>
      <c r="C225" s="51"/>
      <c r="D225" s="51"/>
      <c r="E225" s="51"/>
      <c r="F225" s="51"/>
      <c r="G225" s="51"/>
      <c r="H225" s="51"/>
      <c r="I225" s="51"/>
      <c r="J225" s="51"/>
      <c r="K225" s="51"/>
      <c r="L225" s="51"/>
      <c r="M225" s="51"/>
      <c r="N225" s="51"/>
      <c r="O225" s="51"/>
      <c r="P225" s="51"/>
      <c r="Q225" s="51"/>
      <c r="R225" s="51"/>
      <c r="S225" s="51"/>
      <c r="T225" s="51"/>
      <c r="U225" s="51"/>
      <c r="V225" s="51"/>
      <c r="W225" s="51"/>
      <c r="X225" s="51"/>
      <c r="Y225" s="51"/>
      <c r="Z225" s="51"/>
      <c r="AA225" s="51"/>
      <c r="AB225" s="51"/>
      <c r="AC225" s="51"/>
      <c r="AD225" s="51"/>
      <c r="AE225" s="51"/>
      <c r="AF225" s="51"/>
      <c r="AG225" s="51"/>
      <c r="AH225" s="56"/>
    </row>
    <row r="226" spans="1:34" s="50" customFormat="1">
      <c r="A226" s="49"/>
      <c r="C226" s="51"/>
      <c r="D226" s="51"/>
      <c r="E226" s="51"/>
      <c r="F226" s="51"/>
      <c r="G226" s="51"/>
      <c r="H226" s="51"/>
      <c r="I226" s="51"/>
      <c r="J226" s="51"/>
      <c r="K226" s="51"/>
      <c r="L226" s="51"/>
      <c r="M226" s="51"/>
      <c r="N226" s="51"/>
      <c r="O226" s="51"/>
      <c r="P226" s="51"/>
      <c r="Q226" s="51"/>
      <c r="R226" s="51"/>
      <c r="S226" s="51"/>
      <c r="T226" s="51"/>
      <c r="U226" s="51"/>
      <c r="V226" s="51"/>
      <c r="W226" s="51"/>
      <c r="X226" s="51"/>
      <c r="Y226" s="51"/>
      <c r="Z226" s="51"/>
      <c r="AA226" s="51"/>
      <c r="AB226" s="51"/>
      <c r="AC226" s="51"/>
      <c r="AD226" s="51"/>
      <c r="AE226" s="51"/>
      <c r="AF226" s="51"/>
      <c r="AG226" s="51"/>
      <c r="AH226" s="56"/>
    </row>
    <row r="227" spans="1:34" s="50" customFormat="1">
      <c r="A227" s="49"/>
      <c r="C227" s="51"/>
      <c r="D227" s="51"/>
      <c r="E227" s="51"/>
      <c r="F227" s="51"/>
      <c r="G227" s="51"/>
      <c r="H227" s="51"/>
      <c r="I227" s="51"/>
      <c r="J227" s="51"/>
      <c r="K227" s="51"/>
      <c r="L227" s="51"/>
      <c r="M227" s="51"/>
      <c r="N227" s="51"/>
      <c r="O227" s="51"/>
      <c r="P227" s="51"/>
      <c r="Q227" s="51"/>
      <c r="R227" s="51"/>
      <c r="S227" s="51"/>
      <c r="T227" s="51"/>
      <c r="U227" s="51"/>
      <c r="V227" s="51"/>
      <c r="W227" s="51"/>
      <c r="X227" s="51"/>
      <c r="Y227" s="51"/>
      <c r="Z227" s="51"/>
      <c r="AA227" s="51"/>
      <c r="AB227" s="51"/>
      <c r="AC227" s="51"/>
      <c r="AD227" s="51"/>
      <c r="AE227" s="51"/>
      <c r="AF227" s="51"/>
      <c r="AG227" s="51"/>
      <c r="AH227" s="56"/>
    </row>
    <row r="228" spans="1:34" s="50" customFormat="1">
      <c r="A228" s="49"/>
      <c r="C228" s="51"/>
      <c r="D228" s="51"/>
      <c r="E228" s="51"/>
      <c r="F228" s="51"/>
      <c r="G228" s="51"/>
      <c r="H228" s="51"/>
      <c r="I228" s="51"/>
      <c r="J228" s="51"/>
      <c r="K228" s="51"/>
      <c r="L228" s="51"/>
      <c r="M228" s="51"/>
      <c r="N228" s="51"/>
      <c r="O228" s="51"/>
      <c r="P228" s="51"/>
      <c r="Q228" s="51"/>
      <c r="R228" s="51"/>
      <c r="S228" s="51"/>
      <c r="T228" s="51"/>
      <c r="U228" s="51"/>
      <c r="V228" s="51"/>
      <c r="W228" s="51"/>
      <c r="X228" s="51"/>
      <c r="Y228" s="51"/>
      <c r="Z228" s="51"/>
      <c r="AA228" s="51"/>
      <c r="AB228" s="51"/>
      <c r="AC228" s="51"/>
      <c r="AD228" s="51"/>
      <c r="AE228" s="51"/>
      <c r="AF228" s="51"/>
      <c r="AG228" s="51"/>
      <c r="AH228" s="56"/>
    </row>
    <row r="229" spans="1:34" s="50" customFormat="1">
      <c r="A229" s="49"/>
      <c r="C229" s="51"/>
      <c r="D229" s="51"/>
      <c r="E229" s="51"/>
      <c r="F229" s="51"/>
      <c r="G229" s="51"/>
      <c r="H229" s="51"/>
      <c r="I229" s="51"/>
      <c r="J229" s="51"/>
      <c r="K229" s="51"/>
      <c r="L229" s="51"/>
      <c r="M229" s="51"/>
      <c r="N229" s="51"/>
      <c r="O229" s="51"/>
      <c r="P229" s="51"/>
      <c r="Q229" s="51"/>
      <c r="R229" s="51"/>
      <c r="S229" s="51"/>
      <c r="T229" s="51"/>
      <c r="U229" s="51"/>
      <c r="V229" s="51"/>
      <c r="W229" s="51"/>
      <c r="X229" s="51"/>
      <c r="Y229" s="51"/>
      <c r="Z229" s="51"/>
      <c r="AA229" s="51"/>
      <c r="AB229" s="51"/>
      <c r="AC229" s="51"/>
      <c r="AD229" s="51"/>
      <c r="AE229" s="51"/>
      <c r="AF229" s="51"/>
      <c r="AG229" s="51"/>
      <c r="AH229" s="56"/>
    </row>
    <row r="230" spans="1:34" s="50" customFormat="1">
      <c r="A230" s="49"/>
      <c r="C230" s="51"/>
      <c r="D230" s="51"/>
      <c r="E230" s="51"/>
      <c r="F230" s="51"/>
      <c r="G230" s="51"/>
      <c r="H230" s="51"/>
      <c r="I230" s="51"/>
      <c r="J230" s="51"/>
      <c r="K230" s="51"/>
      <c r="L230" s="51"/>
      <c r="M230" s="51"/>
      <c r="N230" s="51"/>
      <c r="O230" s="51"/>
      <c r="P230" s="51"/>
      <c r="Q230" s="51"/>
      <c r="R230" s="51"/>
      <c r="S230" s="51"/>
      <c r="T230" s="51"/>
      <c r="U230" s="51"/>
      <c r="V230" s="51"/>
      <c r="W230" s="51"/>
      <c r="X230" s="51"/>
      <c r="Y230" s="51"/>
      <c r="Z230" s="51"/>
      <c r="AA230" s="51"/>
      <c r="AB230" s="51"/>
      <c r="AC230" s="51"/>
      <c r="AD230" s="51"/>
      <c r="AE230" s="51"/>
      <c r="AF230" s="51"/>
      <c r="AG230" s="51"/>
      <c r="AH230" s="56"/>
    </row>
    <row r="231" spans="1:34" s="50" customFormat="1">
      <c r="A231" s="49"/>
      <c r="C231" s="51"/>
      <c r="D231" s="51"/>
      <c r="E231" s="51"/>
      <c r="F231" s="51"/>
      <c r="G231" s="51"/>
      <c r="H231" s="51"/>
      <c r="I231" s="51"/>
      <c r="J231" s="51"/>
      <c r="K231" s="51"/>
      <c r="L231" s="51"/>
      <c r="M231" s="51"/>
      <c r="N231" s="51"/>
      <c r="O231" s="51"/>
      <c r="P231" s="51"/>
      <c r="Q231" s="51"/>
      <c r="R231" s="51"/>
      <c r="S231" s="51"/>
      <c r="T231" s="51"/>
      <c r="U231" s="51"/>
      <c r="V231" s="51"/>
      <c r="W231" s="51"/>
      <c r="X231" s="51"/>
      <c r="Y231" s="51"/>
      <c r="Z231" s="51"/>
      <c r="AA231" s="51"/>
      <c r="AB231" s="51"/>
      <c r="AC231" s="51"/>
      <c r="AD231" s="51"/>
      <c r="AE231" s="51"/>
      <c r="AF231" s="51"/>
      <c r="AG231" s="51"/>
      <c r="AH231" s="56"/>
    </row>
    <row r="232" spans="1:34" s="50" customFormat="1">
      <c r="A232" s="49"/>
      <c r="C232" s="51"/>
      <c r="D232" s="51"/>
      <c r="E232" s="51"/>
      <c r="F232" s="51"/>
      <c r="G232" s="51"/>
      <c r="H232" s="51"/>
      <c r="I232" s="51"/>
      <c r="J232" s="51"/>
      <c r="K232" s="51"/>
      <c r="L232" s="51"/>
      <c r="M232" s="51"/>
      <c r="N232" s="51"/>
      <c r="O232" s="51"/>
      <c r="P232" s="51"/>
      <c r="Q232" s="51"/>
      <c r="R232" s="51"/>
      <c r="S232" s="51"/>
      <c r="T232" s="51"/>
      <c r="U232" s="51"/>
      <c r="V232" s="51"/>
      <c r="W232" s="51"/>
      <c r="X232" s="51"/>
      <c r="Y232" s="51"/>
      <c r="Z232" s="51"/>
      <c r="AA232" s="51"/>
      <c r="AB232" s="51"/>
      <c r="AC232" s="51"/>
      <c r="AD232" s="51"/>
      <c r="AE232" s="51"/>
      <c r="AF232" s="51"/>
      <c r="AG232" s="51"/>
      <c r="AH232" s="56"/>
    </row>
    <row r="233" spans="1:34" s="50" customFormat="1">
      <c r="A233" s="49"/>
      <c r="C233" s="51"/>
      <c r="D233" s="51"/>
      <c r="E233" s="51"/>
      <c r="F233" s="51"/>
      <c r="G233" s="51"/>
      <c r="H233" s="51"/>
      <c r="I233" s="51"/>
      <c r="J233" s="51"/>
      <c r="K233" s="51"/>
      <c r="L233" s="51"/>
      <c r="M233" s="51"/>
      <c r="N233" s="51"/>
      <c r="O233" s="51"/>
      <c r="P233" s="51"/>
      <c r="Q233" s="51"/>
      <c r="R233" s="51"/>
      <c r="S233" s="51"/>
      <c r="T233" s="51"/>
      <c r="U233" s="51"/>
      <c r="V233" s="51"/>
      <c r="W233" s="51"/>
      <c r="X233" s="51"/>
      <c r="Y233" s="51"/>
      <c r="Z233" s="51"/>
      <c r="AA233" s="51"/>
      <c r="AB233" s="51"/>
      <c r="AC233" s="51"/>
      <c r="AD233" s="51"/>
      <c r="AE233" s="51"/>
      <c r="AF233" s="51"/>
      <c r="AG233" s="51"/>
      <c r="AH233" s="56"/>
    </row>
    <row r="234" spans="1:34" s="50" customFormat="1">
      <c r="A234" s="49"/>
      <c r="C234" s="51"/>
      <c r="D234" s="51"/>
      <c r="E234" s="51"/>
      <c r="F234" s="51"/>
      <c r="G234" s="51"/>
      <c r="H234" s="51"/>
      <c r="I234" s="51"/>
      <c r="J234" s="51"/>
      <c r="K234" s="51"/>
      <c r="L234" s="51"/>
      <c r="M234" s="51"/>
      <c r="N234" s="51"/>
      <c r="O234" s="51"/>
      <c r="P234" s="51"/>
      <c r="Q234" s="51"/>
      <c r="R234" s="51"/>
      <c r="S234" s="51"/>
      <c r="T234" s="51"/>
      <c r="U234" s="51"/>
      <c r="V234" s="51"/>
      <c r="W234" s="51"/>
      <c r="X234" s="51"/>
      <c r="Y234" s="51"/>
      <c r="Z234" s="51"/>
      <c r="AA234" s="51"/>
      <c r="AB234" s="51"/>
      <c r="AC234" s="51"/>
      <c r="AD234" s="51"/>
      <c r="AE234" s="51"/>
      <c r="AF234" s="51"/>
      <c r="AG234" s="51"/>
      <c r="AH234" s="56"/>
    </row>
    <row r="235" spans="1:34" s="50" customFormat="1">
      <c r="A235" s="49"/>
      <c r="C235" s="51"/>
      <c r="D235" s="51"/>
      <c r="E235" s="51"/>
      <c r="F235" s="51"/>
      <c r="G235" s="51"/>
      <c r="H235" s="51"/>
      <c r="I235" s="51"/>
      <c r="J235" s="51"/>
      <c r="K235" s="51"/>
      <c r="L235" s="51"/>
      <c r="M235" s="51"/>
      <c r="N235" s="51"/>
      <c r="O235" s="51"/>
      <c r="P235" s="51"/>
      <c r="Q235" s="51"/>
      <c r="R235" s="51"/>
      <c r="S235" s="51"/>
      <c r="T235" s="51"/>
      <c r="U235" s="51"/>
      <c r="V235" s="51"/>
      <c r="W235" s="51"/>
      <c r="X235" s="51"/>
      <c r="Y235" s="51"/>
      <c r="Z235" s="51"/>
      <c r="AA235" s="51"/>
      <c r="AB235" s="51"/>
      <c r="AC235" s="51"/>
      <c r="AD235" s="51"/>
      <c r="AE235" s="51"/>
      <c r="AF235" s="51"/>
      <c r="AG235" s="51"/>
      <c r="AH235" s="56"/>
    </row>
    <row r="236" spans="1:34" s="50" customFormat="1">
      <c r="A236" s="49"/>
      <c r="C236" s="51"/>
      <c r="D236" s="51"/>
      <c r="E236" s="51"/>
      <c r="F236" s="51"/>
      <c r="G236" s="51"/>
      <c r="H236" s="51"/>
      <c r="I236" s="51"/>
      <c r="J236" s="51"/>
      <c r="K236" s="51"/>
      <c r="L236" s="51"/>
      <c r="M236" s="51"/>
      <c r="N236" s="51"/>
      <c r="O236" s="51"/>
      <c r="P236" s="51"/>
      <c r="Q236" s="51"/>
      <c r="R236" s="51"/>
      <c r="S236" s="51"/>
      <c r="T236" s="51"/>
      <c r="U236" s="51"/>
      <c r="V236" s="51"/>
      <c r="W236" s="51"/>
      <c r="X236" s="51"/>
      <c r="Y236" s="51"/>
      <c r="Z236" s="51"/>
      <c r="AA236" s="51"/>
      <c r="AB236" s="51"/>
      <c r="AC236" s="51"/>
      <c r="AD236" s="51"/>
      <c r="AE236" s="51"/>
      <c r="AF236" s="51"/>
      <c r="AG236" s="51"/>
      <c r="AH236" s="56"/>
    </row>
    <row r="237" spans="1:34" s="50" customFormat="1">
      <c r="A237" s="49"/>
      <c r="C237" s="51"/>
      <c r="D237" s="51"/>
      <c r="E237" s="51"/>
      <c r="F237" s="51"/>
      <c r="G237" s="51"/>
      <c r="H237" s="51"/>
      <c r="I237" s="51"/>
      <c r="J237" s="51"/>
      <c r="K237" s="51"/>
      <c r="L237" s="51"/>
      <c r="M237" s="51"/>
      <c r="N237" s="51"/>
      <c r="O237" s="51"/>
      <c r="P237" s="51"/>
      <c r="Q237" s="51"/>
      <c r="R237" s="51"/>
      <c r="S237" s="51"/>
      <c r="T237" s="51"/>
      <c r="U237" s="51"/>
      <c r="V237" s="51"/>
      <c r="W237" s="51"/>
      <c r="X237" s="51"/>
      <c r="Y237" s="51"/>
      <c r="Z237" s="51"/>
      <c r="AA237" s="51"/>
      <c r="AB237" s="51"/>
      <c r="AC237" s="51"/>
      <c r="AD237" s="51"/>
      <c r="AE237" s="51"/>
      <c r="AF237" s="51"/>
      <c r="AG237" s="51"/>
      <c r="AH237" s="56"/>
    </row>
    <row r="238" spans="1:34" s="50" customFormat="1">
      <c r="A238" s="49"/>
      <c r="C238" s="51"/>
      <c r="D238" s="51"/>
      <c r="E238" s="51"/>
      <c r="F238" s="51"/>
      <c r="G238" s="51"/>
      <c r="H238" s="51"/>
      <c r="I238" s="51"/>
      <c r="J238" s="51"/>
      <c r="K238" s="51"/>
      <c r="L238" s="51"/>
      <c r="M238" s="51"/>
      <c r="N238" s="51"/>
      <c r="O238" s="51"/>
      <c r="P238" s="51"/>
      <c r="Q238" s="51"/>
      <c r="R238" s="51"/>
      <c r="S238" s="51"/>
      <c r="T238" s="51"/>
      <c r="U238" s="51"/>
      <c r="V238" s="51"/>
      <c r="W238" s="51"/>
      <c r="X238" s="51"/>
      <c r="Y238" s="51"/>
      <c r="Z238" s="51"/>
      <c r="AA238" s="51"/>
      <c r="AB238" s="51"/>
      <c r="AC238" s="51"/>
      <c r="AD238" s="51"/>
      <c r="AE238" s="51"/>
      <c r="AF238" s="51"/>
      <c r="AG238" s="51"/>
      <c r="AH238" s="56"/>
    </row>
    <row r="239" spans="1:34" s="50" customFormat="1">
      <c r="A239" s="49"/>
      <c r="C239" s="51"/>
      <c r="D239" s="51"/>
      <c r="E239" s="51"/>
      <c r="F239" s="51"/>
      <c r="G239" s="51"/>
      <c r="H239" s="51"/>
      <c r="I239" s="51"/>
      <c r="J239" s="51"/>
      <c r="K239" s="51"/>
      <c r="L239" s="51"/>
      <c r="M239" s="51"/>
      <c r="N239" s="51"/>
      <c r="O239" s="51"/>
      <c r="P239" s="51"/>
      <c r="Q239" s="51"/>
      <c r="R239" s="51"/>
      <c r="S239" s="51"/>
      <c r="T239" s="51"/>
      <c r="U239" s="51"/>
      <c r="V239" s="51"/>
      <c r="W239" s="51"/>
      <c r="X239" s="51"/>
      <c r="Y239" s="51"/>
      <c r="Z239" s="51"/>
      <c r="AA239" s="51"/>
      <c r="AB239" s="51"/>
      <c r="AC239" s="51"/>
      <c r="AD239" s="51"/>
      <c r="AE239" s="51"/>
      <c r="AF239" s="51"/>
      <c r="AG239" s="51"/>
      <c r="AH239" s="56"/>
    </row>
    <row r="240" spans="1:34" s="50" customFormat="1">
      <c r="A240" s="49"/>
      <c r="C240" s="51"/>
      <c r="D240" s="51"/>
      <c r="E240" s="51"/>
      <c r="F240" s="51"/>
      <c r="G240" s="51"/>
      <c r="H240" s="51"/>
      <c r="I240" s="51"/>
      <c r="J240" s="51"/>
      <c r="K240" s="51"/>
      <c r="L240" s="51"/>
      <c r="M240" s="51"/>
      <c r="N240" s="51"/>
      <c r="O240" s="51"/>
      <c r="P240" s="51"/>
      <c r="Q240" s="51"/>
      <c r="R240" s="51"/>
      <c r="S240" s="51"/>
      <c r="T240" s="51"/>
      <c r="U240" s="51"/>
      <c r="V240" s="51"/>
      <c r="W240" s="51"/>
      <c r="X240" s="51"/>
      <c r="Y240" s="51"/>
      <c r="Z240" s="51"/>
      <c r="AA240" s="51"/>
      <c r="AB240" s="51"/>
      <c r="AC240" s="51"/>
      <c r="AD240" s="51"/>
      <c r="AE240" s="51"/>
      <c r="AF240" s="51"/>
      <c r="AG240" s="51"/>
      <c r="AH240" s="56"/>
    </row>
    <row r="241" spans="1:34" s="50" customFormat="1">
      <c r="A241" s="49"/>
      <c r="C241" s="51"/>
      <c r="D241" s="51"/>
      <c r="E241" s="51"/>
      <c r="F241" s="51"/>
      <c r="G241" s="51"/>
      <c r="H241" s="51"/>
      <c r="I241" s="51"/>
      <c r="J241" s="51"/>
      <c r="K241" s="51"/>
      <c r="L241" s="51"/>
      <c r="M241" s="51"/>
      <c r="N241" s="51"/>
      <c r="O241" s="51"/>
      <c r="P241" s="51"/>
      <c r="Q241" s="51"/>
      <c r="R241" s="51"/>
      <c r="S241" s="51"/>
      <c r="T241" s="51"/>
      <c r="U241" s="51"/>
      <c r="V241" s="51"/>
      <c r="W241" s="51"/>
      <c r="X241" s="51"/>
      <c r="Y241" s="51"/>
      <c r="Z241" s="51"/>
      <c r="AA241" s="51"/>
      <c r="AB241" s="51"/>
      <c r="AC241" s="51"/>
      <c r="AD241" s="51"/>
      <c r="AE241" s="51"/>
      <c r="AF241" s="51"/>
      <c r="AG241" s="51"/>
      <c r="AH241" s="56"/>
    </row>
    <row r="242" spans="1:34" s="50" customFormat="1">
      <c r="A242" s="49"/>
      <c r="C242" s="51"/>
      <c r="D242" s="51"/>
      <c r="E242" s="51"/>
      <c r="F242" s="51"/>
      <c r="G242" s="51"/>
      <c r="H242" s="51"/>
      <c r="I242" s="51"/>
      <c r="J242" s="51"/>
      <c r="K242" s="51"/>
      <c r="L242" s="51"/>
      <c r="M242" s="51"/>
      <c r="N242" s="51"/>
      <c r="O242" s="51"/>
      <c r="P242" s="51"/>
      <c r="Q242" s="51"/>
      <c r="R242" s="51"/>
      <c r="S242" s="51"/>
      <c r="T242" s="51"/>
      <c r="U242" s="51"/>
      <c r="V242" s="51"/>
      <c r="W242" s="51"/>
      <c r="X242" s="51"/>
      <c r="Y242" s="51"/>
      <c r="Z242" s="51"/>
      <c r="AA242" s="51"/>
      <c r="AB242" s="51"/>
      <c r="AC242" s="51"/>
      <c r="AD242" s="51"/>
      <c r="AE242" s="51"/>
      <c r="AF242" s="51"/>
      <c r="AG242" s="51"/>
      <c r="AH242" s="56"/>
    </row>
    <row r="243" spans="1:34" s="50" customFormat="1">
      <c r="A243" s="49"/>
      <c r="C243" s="51"/>
      <c r="D243" s="51"/>
      <c r="E243" s="51"/>
      <c r="F243" s="51"/>
      <c r="G243" s="51"/>
      <c r="H243" s="51"/>
      <c r="I243" s="51"/>
      <c r="J243" s="51"/>
      <c r="K243" s="51"/>
      <c r="L243" s="51"/>
      <c r="M243" s="51"/>
      <c r="N243" s="51"/>
      <c r="O243" s="51"/>
      <c r="P243" s="51"/>
      <c r="Q243" s="51"/>
      <c r="R243" s="51"/>
      <c r="S243" s="51"/>
      <c r="T243" s="51"/>
      <c r="U243" s="51"/>
      <c r="V243" s="51"/>
      <c r="W243" s="51"/>
      <c r="X243" s="51"/>
      <c r="Y243" s="51"/>
      <c r="Z243" s="51"/>
      <c r="AA243" s="51"/>
      <c r="AB243" s="51"/>
      <c r="AC243" s="51"/>
      <c r="AD243" s="51"/>
      <c r="AE243" s="51"/>
      <c r="AF243" s="51"/>
      <c r="AG243" s="51"/>
      <c r="AH243" s="56"/>
    </row>
    <row r="244" spans="1:34" s="50" customFormat="1">
      <c r="A244" s="49"/>
      <c r="C244" s="51"/>
      <c r="D244" s="51"/>
      <c r="E244" s="51"/>
      <c r="F244" s="51"/>
      <c r="G244" s="51"/>
      <c r="H244" s="51"/>
      <c r="I244" s="51"/>
      <c r="J244" s="51"/>
      <c r="K244" s="51"/>
      <c r="L244" s="51"/>
      <c r="M244" s="51"/>
      <c r="N244" s="51"/>
      <c r="O244" s="51"/>
      <c r="P244" s="51"/>
      <c r="Q244" s="51"/>
      <c r="R244" s="51"/>
      <c r="S244" s="51"/>
      <c r="T244" s="51"/>
      <c r="U244" s="51"/>
      <c r="V244" s="51"/>
      <c r="W244" s="51"/>
      <c r="X244" s="51"/>
      <c r="Y244" s="51"/>
      <c r="Z244" s="51"/>
      <c r="AA244" s="51"/>
      <c r="AB244" s="51"/>
      <c r="AC244" s="51"/>
      <c r="AD244" s="51"/>
      <c r="AE244" s="51"/>
      <c r="AF244" s="51"/>
      <c r="AG244" s="51"/>
      <c r="AH244" s="56"/>
    </row>
    <row r="245" spans="1:34" s="50" customFormat="1">
      <c r="A245" s="49"/>
      <c r="C245" s="51"/>
      <c r="D245" s="51"/>
      <c r="E245" s="51"/>
      <c r="F245" s="51"/>
      <c r="G245" s="51"/>
      <c r="H245" s="51"/>
      <c r="I245" s="51"/>
      <c r="J245" s="51"/>
      <c r="K245" s="51"/>
      <c r="L245" s="51"/>
      <c r="M245" s="51"/>
      <c r="N245" s="51"/>
      <c r="O245" s="51"/>
      <c r="P245" s="51"/>
      <c r="Q245" s="51"/>
      <c r="R245" s="51"/>
      <c r="S245" s="51"/>
      <c r="T245" s="51"/>
      <c r="U245" s="51"/>
      <c r="V245" s="51"/>
      <c r="W245" s="51"/>
      <c r="X245" s="51"/>
      <c r="Y245" s="51"/>
      <c r="Z245" s="51"/>
      <c r="AA245" s="51"/>
      <c r="AB245" s="51"/>
      <c r="AC245" s="51"/>
      <c r="AD245" s="51"/>
      <c r="AE245" s="51"/>
      <c r="AF245" s="51"/>
      <c r="AG245" s="51"/>
      <c r="AH245" s="56"/>
    </row>
  </sheetData>
  <sortState ref="B4:AH11">
    <sortCondition descending="1" ref="AH4:AH11"/>
  </sortState>
  <mergeCells count="17">
    <mergeCell ref="O1:P1"/>
    <mergeCell ref="Q1:R1"/>
    <mergeCell ref="S1:T1"/>
    <mergeCell ref="AE1:AF1"/>
    <mergeCell ref="I1:J1"/>
    <mergeCell ref="U1:V1"/>
    <mergeCell ref="W1:X1"/>
    <mergeCell ref="Y1:Z1"/>
    <mergeCell ref="AA1:AB1"/>
    <mergeCell ref="AC1:AD1"/>
    <mergeCell ref="K1:L1"/>
    <mergeCell ref="M1:N1"/>
    <mergeCell ref="A1:A2"/>
    <mergeCell ref="B1:B2"/>
    <mergeCell ref="C1:D1"/>
    <mergeCell ref="E1:F1"/>
    <mergeCell ref="G1:H1"/>
  </mergeCells>
  <pageMargins left="0.31496062992125984" right="0.31496062992125984" top="0.74803149606299213" bottom="0.35433070866141736" header="0.31496062992125984" footer="0.31496062992125984"/>
  <pageSetup paperSize="8" scale="70" fitToHeight="0" orientation="portrait" r:id="rId1"/>
  <headerFooter>
    <oddHeader>&amp;CNakłday w latach 2017/2018 liczone wg nowelizacji ustawy</oddHeader>
  </headerFooter>
  <colBreaks count="2" manualBreakCount="2">
    <brk id="16" max="84" man="1"/>
    <brk id="24" max="84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3:K21"/>
  <sheetViews>
    <sheetView workbookViewId="0">
      <selection activeCell="G30" sqref="G30"/>
    </sheetView>
  </sheetViews>
  <sheetFormatPr defaultColWidth="8.7109375" defaultRowHeight="12.75"/>
  <cols>
    <col min="1" max="1" width="8.7109375" style="53" customWidth="1"/>
    <col min="2" max="2" width="14" style="53" customWidth="1"/>
    <col min="3" max="3" width="15.140625" style="53" customWidth="1"/>
    <col min="4" max="4" width="12.5703125" style="59" hidden="1" customWidth="1"/>
    <col min="5" max="5" width="13.42578125" style="53" hidden="1" customWidth="1"/>
    <col min="6" max="6" width="12.7109375" style="53" customWidth="1"/>
    <col min="7" max="7" width="9.42578125" style="53" customWidth="1"/>
    <col min="8" max="8" width="9.7109375" style="53" customWidth="1"/>
    <col min="9" max="9" width="13.85546875" style="53" customWidth="1"/>
    <col min="10" max="10" width="9.7109375" style="53" customWidth="1"/>
    <col min="11" max="11" width="9.140625" style="53" customWidth="1"/>
    <col min="12" max="16384" width="8.7109375" style="53"/>
  </cols>
  <sheetData>
    <row r="3" spans="1:11">
      <c r="K3" s="53" t="s">
        <v>57</v>
      </c>
    </row>
    <row r="4" spans="1:11" ht="39.950000000000003" customHeight="1">
      <c r="A4" s="96" t="s">
        <v>39</v>
      </c>
      <c r="B4" s="96" t="s">
        <v>60</v>
      </c>
      <c r="C4" s="96" t="s">
        <v>59</v>
      </c>
      <c r="D4" s="171" t="s">
        <v>58</v>
      </c>
      <c r="E4" s="171"/>
      <c r="F4" s="172" t="s">
        <v>40</v>
      </c>
      <c r="G4" s="173"/>
      <c r="H4" s="174"/>
      <c r="I4" s="172" t="s">
        <v>1</v>
      </c>
      <c r="J4" s="173"/>
      <c r="K4" s="174"/>
    </row>
    <row r="5" spans="1:11" ht="20.100000000000001" customHeight="1">
      <c r="A5" s="96"/>
      <c r="B5" s="96" t="s">
        <v>41</v>
      </c>
      <c r="C5" s="96" t="s">
        <v>41</v>
      </c>
      <c r="D5" s="96" t="s">
        <v>41</v>
      </c>
      <c r="E5" s="96" t="s">
        <v>42</v>
      </c>
      <c r="F5" s="96" t="s">
        <v>41</v>
      </c>
      <c r="G5" s="96" t="s">
        <v>55</v>
      </c>
      <c r="H5" s="84" t="s">
        <v>56</v>
      </c>
      <c r="I5" s="96" t="s">
        <v>41</v>
      </c>
      <c r="J5" s="96" t="s">
        <v>55</v>
      </c>
      <c r="K5" s="84" t="s">
        <v>56</v>
      </c>
    </row>
    <row r="6" spans="1:11" hidden="1">
      <c r="A6" s="75">
        <v>2005</v>
      </c>
      <c r="B6" s="85">
        <v>990468000</v>
      </c>
      <c r="C6" s="78">
        <v>845930000</v>
      </c>
      <c r="D6" s="57"/>
      <c r="E6" s="57"/>
      <c r="F6" s="58">
        <v>36936000</v>
      </c>
      <c r="G6" s="79">
        <f t="shared" ref="G6:G7" si="0">F6/C6</f>
        <v>4.3663187261357324E-2</v>
      </c>
      <c r="H6" s="80">
        <f t="shared" ref="H6:H21" si="1">F6/B6</f>
        <v>3.7291462217860651E-2</v>
      </c>
      <c r="I6" s="58">
        <v>37645502</v>
      </c>
      <c r="J6" s="79">
        <f t="shared" ref="J6:J7" si="2">I6/C6</f>
        <v>4.4501911505680142E-2</v>
      </c>
      <c r="K6" s="80">
        <f t="shared" ref="K6:K21" si="3">I6/B6</f>
        <v>3.8007792275974589E-2</v>
      </c>
    </row>
    <row r="7" spans="1:11" hidden="1">
      <c r="A7" s="75">
        <v>2006</v>
      </c>
      <c r="B7" s="85">
        <v>1069824000</v>
      </c>
      <c r="C7" s="78">
        <v>933062000</v>
      </c>
      <c r="D7" s="57"/>
      <c r="E7" s="57"/>
      <c r="F7" s="58">
        <v>39575856</v>
      </c>
      <c r="G7" s="79">
        <f t="shared" si="0"/>
        <v>4.2415033513314229E-2</v>
      </c>
      <c r="H7" s="80">
        <f t="shared" si="1"/>
        <v>3.6992866116295764E-2</v>
      </c>
      <c r="I7" s="58">
        <v>41579189</v>
      </c>
      <c r="J7" s="79">
        <f t="shared" si="2"/>
        <v>4.4562085906402787E-2</v>
      </c>
      <c r="K7" s="80">
        <f t="shared" si="3"/>
        <v>3.8865447961533857E-2</v>
      </c>
    </row>
    <row r="8" spans="1:11" hidden="1">
      <c r="A8" s="75">
        <v>2007</v>
      </c>
      <c r="B8" s="85">
        <v>1167800000</v>
      </c>
      <c r="C8" s="78">
        <v>990468000</v>
      </c>
      <c r="D8" s="58"/>
      <c r="E8" s="75"/>
      <c r="F8" s="58">
        <v>45055802</v>
      </c>
      <c r="G8" s="79">
        <f>F8/C8</f>
        <v>4.5489407027788885E-2</v>
      </c>
      <c r="H8" s="80">
        <f t="shared" si="1"/>
        <v>3.8581779414283271E-2</v>
      </c>
      <c r="I8" s="58">
        <v>46860739</v>
      </c>
      <c r="J8" s="79">
        <f>I8/C8</f>
        <v>4.7311714260329457E-2</v>
      </c>
      <c r="K8" s="80">
        <f t="shared" si="3"/>
        <v>4.0127366843637609E-2</v>
      </c>
    </row>
    <row r="9" spans="1:11" hidden="1">
      <c r="A9" s="75">
        <v>2008</v>
      </c>
      <c r="B9" s="85">
        <v>1271700000</v>
      </c>
      <c r="C9" s="78">
        <v>1069824000</v>
      </c>
      <c r="D9" s="58"/>
      <c r="E9" s="75"/>
      <c r="F9" s="58">
        <v>51982706</v>
      </c>
      <c r="G9" s="79">
        <f t="shared" ref="G9:G21" si="4">F9/C9</f>
        <v>4.8589960591648718E-2</v>
      </c>
      <c r="H9" s="80">
        <f t="shared" si="1"/>
        <v>4.0876547927970436E-2</v>
      </c>
      <c r="I9" s="58">
        <v>57087971</v>
      </c>
      <c r="J9" s="79">
        <f t="shared" ref="J9:J21" si="5">I9/C9</f>
        <v>5.3362021229660203E-2</v>
      </c>
      <c r="K9" s="80">
        <f t="shared" si="3"/>
        <v>4.4891067861917121E-2</v>
      </c>
    </row>
    <row r="10" spans="1:11" hidden="1">
      <c r="A10" s="75">
        <v>2009</v>
      </c>
      <c r="B10" s="85">
        <v>1344000000</v>
      </c>
      <c r="C10" s="78">
        <v>1167800000</v>
      </c>
      <c r="D10" s="58"/>
      <c r="E10" s="75"/>
      <c r="F10" s="58">
        <v>60545048</v>
      </c>
      <c r="G10" s="79">
        <f t="shared" si="4"/>
        <v>5.184539133413256E-2</v>
      </c>
      <c r="H10" s="80">
        <f t="shared" si="1"/>
        <v>4.5048398809523812E-2</v>
      </c>
      <c r="I10" s="58">
        <v>63317619</v>
      </c>
      <c r="J10" s="79">
        <f t="shared" si="5"/>
        <v>5.4219574413426959E-2</v>
      </c>
      <c r="K10" s="80">
        <f t="shared" si="3"/>
        <v>4.7111323660714285E-2</v>
      </c>
    </row>
    <row r="11" spans="1:11" hidden="1">
      <c r="A11" s="75">
        <v>2010</v>
      </c>
      <c r="B11" s="85">
        <v>1415400000</v>
      </c>
      <c r="C11" s="78">
        <v>1271700000</v>
      </c>
      <c r="D11" s="58"/>
      <c r="E11" s="75"/>
      <c r="F11" s="58">
        <v>63532294</v>
      </c>
      <c r="G11" s="79">
        <f t="shared" si="4"/>
        <v>4.9958554690571678E-2</v>
      </c>
      <c r="H11" s="80">
        <f t="shared" si="1"/>
        <v>4.4886458951533134E-2</v>
      </c>
      <c r="I11" s="58">
        <v>65487971</v>
      </c>
      <c r="J11" s="79">
        <f t="shared" si="5"/>
        <v>5.1496399308012898E-2</v>
      </c>
      <c r="K11" s="80">
        <f t="shared" si="3"/>
        <v>4.6268172248127737E-2</v>
      </c>
    </row>
    <row r="12" spans="1:11" hidden="1">
      <c r="A12" s="75">
        <v>2011</v>
      </c>
      <c r="B12" s="85">
        <v>1524700000</v>
      </c>
      <c r="C12" s="78">
        <v>1344000000</v>
      </c>
      <c r="D12" s="58"/>
      <c r="E12" s="75"/>
      <c r="F12" s="58">
        <v>66913420</v>
      </c>
      <c r="G12" s="79">
        <f t="shared" si="4"/>
        <v>4.9786770833333334E-2</v>
      </c>
      <c r="H12" s="80">
        <f t="shared" si="1"/>
        <v>4.3886285826720009E-2</v>
      </c>
      <c r="I12" s="58">
        <v>67690079</v>
      </c>
      <c r="J12" s="79">
        <f t="shared" si="5"/>
        <v>5.0364642113095236E-2</v>
      </c>
      <c r="K12" s="80">
        <f t="shared" si="3"/>
        <v>4.4395670623729261E-2</v>
      </c>
    </row>
    <row r="13" spans="1:11" hidden="1">
      <c r="A13" s="75">
        <v>2012</v>
      </c>
      <c r="B13" s="85">
        <v>1595300000</v>
      </c>
      <c r="C13" s="78">
        <v>1415400000</v>
      </c>
      <c r="D13" s="58"/>
      <c r="E13" s="75"/>
      <c r="F13" s="58">
        <v>70506237</v>
      </c>
      <c r="G13" s="79">
        <f t="shared" si="4"/>
        <v>4.981364773208987E-2</v>
      </c>
      <c r="H13" s="80">
        <f t="shared" si="1"/>
        <v>4.4196224534570297E-2</v>
      </c>
      <c r="I13" s="58">
        <v>68973371</v>
      </c>
      <c r="J13" s="79">
        <f t="shared" si="5"/>
        <v>4.8730656351561395E-2</v>
      </c>
      <c r="K13" s="80">
        <f t="shared" si="3"/>
        <v>4.3235360747194883E-2</v>
      </c>
    </row>
    <row r="14" spans="1:11" hidden="1">
      <c r="A14" s="75">
        <v>2013</v>
      </c>
      <c r="B14" s="85">
        <v>1635700000</v>
      </c>
      <c r="C14" s="78">
        <v>1524700000</v>
      </c>
      <c r="D14" s="58"/>
      <c r="E14" s="75"/>
      <c r="F14" s="58">
        <v>73219337</v>
      </c>
      <c r="G14" s="79">
        <f t="shared" si="4"/>
        <v>4.8022126975798517E-2</v>
      </c>
      <c r="H14" s="80">
        <f t="shared" si="1"/>
        <v>4.4763304395671576E-2</v>
      </c>
      <c r="I14" s="58">
        <v>71685956</v>
      </c>
      <c r="J14" s="79">
        <f t="shared" si="5"/>
        <v>4.7016433396733781E-2</v>
      </c>
      <c r="K14" s="80">
        <f t="shared" si="3"/>
        <v>4.382585804242832E-2</v>
      </c>
    </row>
    <row r="15" spans="1:11" hidden="1">
      <c r="A15" s="75">
        <v>2014</v>
      </c>
      <c r="B15" s="85">
        <v>1728700000</v>
      </c>
      <c r="C15" s="78">
        <v>1595300000</v>
      </c>
      <c r="D15" s="58"/>
      <c r="E15" s="75"/>
      <c r="F15" s="58">
        <v>73794604</v>
      </c>
      <c r="G15" s="79">
        <f t="shared" si="4"/>
        <v>4.6257508932489186E-2</v>
      </c>
      <c r="H15" s="80">
        <f t="shared" si="1"/>
        <v>4.2687918088737203E-2</v>
      </c>
      <c r="I15" s="58">
        <v>72851289</v>
      </c>
      <c r="J15" s="79">
        <f t="shared" si="5"/>
        <v>4.5666200087757791E-2</v>
      </c>
      <c r="K15" s="80">
        <f t="shared" si="3"/>
        <v>4.2142239254931449E-2</v>
      </c>
    </row>
    <row r="16" spans="1:11" hidden="1">
      <c r="A16" s="75">
        <v>2015</v>
      </c>
      <c r="B16" s="85">
        <v>1789700000</v>
      </c>
      <c r="C16" s="78">
        <v>1635700000</v>
      </c>
      <c r="D16" s="58"/>
      <c r="E16" s="75"/>
      <c r="F16" s="58">
        <v>74741209</v>
      </c>
      <c r="G16" s="79">
        <f t="shared" si="4"/>
        <v>4.5693714617594916E-2</v>
      </c>
      <c r="H16" s="80">
        <f t="shared" si="1"/>
        <v>4.1761864558305863E-2</v>
      </c>
      <c r="I16" s="58">
        <v>77176920</v>
      </c>
      <c r="J16" s="79">
        <f t="shared" si="5"/>
        <v>4.7182808583481076E-2</v>
      </c>
      <c r="K16" s="80">
        <f t="shared" si="3"/>
        <v>4.3122825054478404E-2</v>
      </c>
    </row>
    <row r="17" spans="1:11" hidden="1">
      <c r="A17" s="75">
        <v>2016</v>
      </c>
      <c r="B17" s="85">
        <v>1851200000</v>
      </c>
      <c r="C17" s="78">
        <v>1728700000</v>
      </c>
      <c r="D17" s="58"/>
      <c r="E17" s="75"/>
      <c r="F17" s="58">
        <v>79806564</v>
      </c>
      <c r="G17" s="79">
        <f t="shared" si="4"/>
        <v>4.6165652802684101E-2</v>
      </c>
      <c r="H17" s="80">
        <f t="shared" si="1"/>
        <v>4.3110719533275714E-2</v>
      </c>
      <c r="I17" s="58">
        <v>80941181</v>
      </c>
      <c r="J17" s="79">
        <f t="shared" si="5"/>
        <v>4.682199398391855E-2</v>
      </c>
      <c r="K17" s="80">
        <f t="shared" si="3"/>
        <v>4.3723628457216938E-2</v>
      </c>
    </row>
    <row r="18" spans="1:11" hidden="1">
      <c r="A18" s="75">
        <v>2017</v>
      </c>
      <c r="B18" s="85">
        <v>1982100000</v>
      </c>
      <c r="C18" s="78">
        <v>1789700000</v>
      </c>
      <c r="D18" s="58"/>
      <c r="E18" s="75"/>
      <c r="F18" s="58">
        <v>84628723</v>
      </c>
      <c r="G18" s="79">
        <f t="shared" si="4"/>
        <v>4.7286541319774264E-2</v>
      </c>
      <c r="H18" s="80">
        <f t="shared" si="1"/>
        <v>4.2696495131426267E-2</v>
      </c>
      <c r="I18" s="58">
        <v>87584176</v>
      </c>
      <c r="J18" s="79">
        <f t="shared" si="5"/>
        <v>4.8937909146784378E-2</v>
      </c>
      <c r="K18" s="80">
        <f t="shared" si="3"/>
        <v>4.4187566722163361E-2</v>
      </c>
    </row>
    <row r="19" spans="1:11" hidden="1">
      <c r="A19" s="75">
        <v>2018</v>
      </c>
      <c r="B19" s="85">
        <v>2115700000</v>
      </c>
      <c r="C19" s="78">
        <v>1851200000</v>
      </c>
      <c r="D19" s="58">
        <v>88487360</v>
      </c>
      <c r="E19" s="79">
        <v>4.7800000000000002E-2</v>
      </c>
      <c r="F19" s="58">
        <v>89959024</v>
      </c>
      <c r="G19" s="79">
        <f t="shared" si="4"/>
        <v>4.8594978392394121E-2</v>
      </c>
      <c r="H19" s="80">
        <f t="shared" si="1"/>
        <v>4.2519744765325898E-2</v>
      </c>
      <c r="I19" s="58">
        <v>93538330</v>
      </c>
      <c r="J19" s="79">
        <f t="shared" si="5"/>
        <v>5.0528484226447706E-2</v>
      </c>
      <c r="K19" s="80">
        <f t="shared" si="3"/>
        <v>4.4211528099446992E-2</v>
      </c>
    </row>
    <row r="20" spans="1:11">
      <c r="A20" s="75">
        <v>2019</v>
      </c>
      <c r="B20" s="85">
        <v>2273600</v>
      </c>
      <c r="C20" s="78">
        <v>1982100</v>
      </c>
      <c r="D20" s="58">
        <v>96330060</v>
      </c>
      <c r="E20" s="79">
        <v>4.8599999999999997E-2</v>
      </c>
      <c r="F20" s="58">
        <v>97571</v>
      </c>
      <c r="G20" s="79">
        <f t="shared" si="4"/>
        <v>4.9226073356541042E-2</v>
      </c>
      <c r="H20" s="80">
        <f t="shared" si="1"/>
        <v>4.2914760731878956E-2</v>
      </c>
      <c r="I20" s="58">
        <v>102617</v>
      </c>
      <c r="J20" s="79">
        <f t="shared" si="5"/>
        <v>5.1771858130265878E-2</v>
      </c>
      <c r="K20" s="80">
        <f t="shared" si="3"/>
        <v>4.5134148486980996E-2</v>
      </c>
    </row>
    <row r="21" spans="1:11">
      <c r="A21" s="75">
        <v>2020</v>
      </c>
      <c r="B21" s="85">
        <v>2323900</v>
      </c>
      <c r="C21" s="78">
        <v>2115700</v>
      </c>
      <c r="D21" s="58">
        <v>106419710</v>
      </c>
      <c r="E21" s="79">
        <v>5.0299999999999997E-2</v>
      </c>
      <c r="F21" s="58">
        <v>107820</v>
      </c>
      <c r="G21" s="79">
        <f t="shared" si="4"/>
        <v>5.0961856595925697E-2</v>
      </c>
      <c r="H21" s="80">
        <f t="shared" si="1"/>
        <v>4.6396144412410176E-2</v>
      </c>
      <c r="I21" s="81">
        <v>116307</v>
      </c>
      <c r="J21" s="79">
        <f t="shared" si="5"/>
        <v>5.4973294890579949E-2</v>
      </c>
      <c r="K21" s="80">
        <f t="shared" si="3"/>
        <v>5.0048194844872843E-2</v>
      </c>
    </row>
  </sheetData>
  <mergeCells count="3">
    <mergeCell ref="D4:E4"/>
    <mergeCell ref="F4:H4"/>
    <mergeCell ref="I4:K4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A1:BG245"/>
  <sheetViews>
    <sheetView zoomScale="85" zoomScaleNormal="85" workbookViewId="0">
      <pane xSplit="2" ySplit="2" topLeftCell="AC3" activePane="bottomRight" state="frozen"/>
      <selection activeCell="B28" sqref="B28"/>
      <selection pane="topRight" activeCell="B28" sqref="B28"/>
      <selection pane="bottomLeft" activeCell="B28" sqref="B28"/>
      <selection pane="bottomRight" activeCell="B28" sqref="B28"/>
    </sheetView>
  </sheetViews>
  <sheetFormatPr defaultColWidth="9.140625" defaultRowHeight="15"/>
  <cols>
    <col min="1" max="1" width="5.7109375" style="26" customWidth="1"/>
    <col min="2" max="2" width="50.5703125" style="1" customWidth="1"/>
    <col min="3" max="3" width="12.140625" style="6" customWidth="1"/>
    <col min="4" max="4" width="12.140625" style="8" customWidth="1"/>
    <col min="5" max="5" width="13.85546875" style="6" customWidth="1"/>
    <col min="6" max="6" width="13.85546875" style="8" customWidth="1"/>
    <col min="7" max="7" width="13.85546875" style="6" customWidth="1"/>
    <col min="8" max="8" width="13.85546875" style="8" customWidth="1"/>
    <col min="9" max="9" width="13.85546875" style="6" customWidth="1"/>
    <col min="10" max="10" width="13.85546875" style="8" customWidth="1"/>
    <col min="11" max="11" width="13.85546875" style="6" customWidth="1"/>
    <col min="12" max="12" width="13.85546875" style="8" customWidth="1"/>
    <col min="13" max="13" width="13.85546875" style="6" customWidth="1"/>
    <col min="14" max="14" width="13.85546875" style="8" customWidth="1"/>
    <col min="15" max="15" width="13.85546875" style="6" customWidth="1"/>
    <col min="16" max="16" width="13.85546875" style="8" customWidth="1"/>
    <col min="17" max="17" width="13.85546875" style="6" customWidth="1"/>
    <col min="18" max="18" width="13.85546875" style="8" customWidth="1"/>
    <col min="19" max="19" width="13.85546875" style="6" customWidth="1"/>
    <col min="20" max="20" width="13.85546875" style="8" customWidth="1"/>
    <col min="21" max="21" width="13.85546875" style="6" customWidth="1"/>
    <col min="22" max="22" width="13.85546875" style="8" customWidth="1"/>
    <col min="23" max="23" width="13.85546875" style="6" customWidth="1"/>
    <col min="24" max="24" width="13.85546875" style="8" customWidth="1"/>
    <col min="25" max="25" width="13.85546875" style="6" customWidth="1"/>
    <col min="26" max="26" width="13.85546875" style="8" customWidth="1"/>
    <col min="27" max="27" width="13.85546875" style="6" customWidth="1"/>
    <col min="28" max="31" width="13.85546875" style="8" customWidth="1"/>
    <col min="32" max="32" width="13.85546875" style="51" customWidth="1"/>
    <col min="33" max="33" width="13.85546875" style="51" bestFit="1" customWidth="1"/>
    <col min="34" max="34" width="13.85546875" style="56" bestFit="1" customWidth="1"/>
    <col min="35" max="16384" width="9.140625" style="1"/>
  </cols>
  <sheetData>
    <row r="1" spans="1:59" s="54" customFormat="1">
      <c r="A1" s="177" t="s">
        <v>19</v>
      </c>
      <c r="B1" s="178" t="s">
        <v>0</v>
      </c>
      <c r="C1" s="175">
        <v>2005</v>
      </c>
      <c r="D1" s="176"/>
      <c r="E1" s="175">
        <v>2006</v>
      </c>
      <c r="F1" s="176"/>
      <c r="G1" s="175">
        <v>2007</v>
      </c>
      <c r="H1" s="176"/>
      <c r="I1" s="175">
        <v>2008</v>
      </c>
      <c r="J1" s="176"/>
      <c r="K1" s="175">
        <v>2009</v>
      </c>
      <c r="L1" s="176"/>
      <c r="M1" s="175">
        <v>2010</v>
      </c>
      <c r="N1" s="176"/>
      <c r="O1" s="175">
        <v>2011</v>
      </c>
      <c r="P1" s="176"/>
      <c r="Q1" s="175">
        <v>2012</v>
      </c>
      <c r="R1" s="176"/>
      <c r="S1" s="175">
        <v>2013</v>
      </c>
      <c r="T1" s="176"/>
      <c r="U1" s="175">
        <v>2014</v>
      </c>
      <c r="V1" s="176"/>
      <c r="W1" s="175">
        <v>2015</v>
      </c>
      <c r="X1" s="176"/>
      <c r="Y1" s="175">
        <v>2016</v>
      </c>
      <c r="Z1" s="176"/>
      <c r="AA1" s="175" t="s">
        <v>17</v>
      </c>
      <c r="AB1" s="176"/>
      <c r="AC1" s="176">
        <v>2018</v>
      </c>
      <c r="AD1" s="176"/>
      <c r="AE1" s="176">
        <v>2019</v>
      </c>
      <c r="AF1" s="176"/>
      <c r="AG1" s="176">
        <v>2020</v>
      </c>
      <c r="AH1" s="176"/>
    </row>
    <row r="2" spans="1:59" s="54" customFormat="1" ht="25.5">
      <c r="A2" s="177"/>
      <c r="B2" s="178"/>
      <c r="C2" s="86" t="s">
        <v>62</v>
      </c>
      <c r="D2" s="86" t="s">
        <v>1</v>
      </c>
      <c r="E2" s="86" t="s">
        <v>62</v>
      </c>
      <c r="F2" s="86" t="s">
        <v>1</v>
      </c>
      <c r="G2" s="86" t="s">
        <v>62</v>
      </c>
      <c r="H2" s="86" t="s">
        <v>1</v>
      </c>
      <c r="I2" s="86" t="s">
        <v>62</v>
      </c>
      <c r="J2" s="86" t="s">
        <v>1</v>
      </c>
      <c r="K2" s="86" t="s">
        <v>62</v>
      </c>
      <c r="L2" s="86" t="s">
        <v>1</v>
      </c>
      <c r="M2" s="86" t="s">
        <v>62</v>
      </c>
      <c r="N2" s="86" t="s">
        <v>1</v>
      </c>
      <c r="O2" s="86" t="s">
        <v>62</v>
      </c>
      <c r="P2" s="86" t="s">
        <v>1</v>
      </c>
      <c r="Q2" s="86" t="s">
        <v>62</v>
      </c>
      <c r="R2" s="86" t="s">
        <v>1</v>
      </c>
      <c r="S2" s="86" t="s">
        <v>62</v>
      </c>
      <c r="T2" s="86" t="s">
        <v>1</v>
      </c>
      <c r="U2" s="86" t="s">
        <v>62</v>
      </c>
      <c r="V2" s="86" t="s">
        <v>1</v>
      </c>
      <c r="W2" s="86" t="s">
        <v>62</v>
      </c>
      <c r="X2" s="86" t="s">
        <v>1</v>
      </c>
      <c r="Y2" s="86" t="s">
        <v>62</v>
      </c>
      <c r="Z2" s="86" t="s">
        <v>1</v>
      </c>
      <c r="AA2" s="86" t="s">
        <v>62</v>
      </c>
      <c r="AB2" s="86" t="s">
        <v>1</v>
      </c>
      <c r="AC2" s="86" t="s">
        <v>62</v>
      </c>
      <c r="AD2" s="86" t="s">
        <v>1</v>
      </c>
      <c r="AE2" s="86" t="s">
        <v>62</v>
      </c>
      <c r="AF2" s="86" t="s">
        <v>1</v>
      </c>
      <c r="AG2" s="86" t="s">
        <v>62</v>
      </c>
      <c r="AH2" s="86" t="s">
        <v>1</v>
      </c>
    </row>
    <row r="3" spans="1:59" s="20" customFormat="1" ht="25.5">
      <c r="A3" s="98" t="s">
        <v>20</v>
      </c>
      <c r="B3" s="88" t="s">
        <v>2</v>
      </c>
      <c r="C3" s="89">
        <v>3443835</v>
      </c>
      <c r="D3" s="89">
        <v>3583317</v>
      </c>
      <c r="E3" s="89">
        <v>3724518</v>
      </c>
      <c r="F3" s="89">
        <v>3646853</v>
      </c>
      <c r="G3" s="89">
        <v>4008005</v>
      </c>
      <c r="H3" s="89">
        <v>4042585</v>
      </c>
      <c r="I3" s="89">
        <v>4677685</v>
      </c>
      <c r="J3" s="89">
        <v>4522790</v>
      </c>
      <c r="K3" s="89">
        <v>4392205</v>
      </c>
      <c r="L3" s="89">
        <v>4708286</v>
      </c>
      <c r="M3" s="89">
        <v>3482702</v>
      </c>
      <c r="N3" s="89">
        <v>4085571</v>
      </c>
      <c r="O3" s="89">
        <v>3686516</v>
      </c>
      <c r="P3" s="89">
        <v>4524194</v>
      </c>
      <c r="Q3" s="89">
        <v>3949494</v>
      </c>
      <c r="R3" s="89">
        <v>4110722</v>
      </c>
      <c r="S3" s="89">
        <v>3705064</v>
      </c>
      <c r="T3" s="89">
        <v>4317542</v>
      </c>
      <c r="U3" s="89">
        <v>4039086</v>
      </c>
      <c r="V3" s="89">
        <v>4266668</v>
      </c>
      <c r="W3" s="89">
        <v>4082269</v>
      </c>
      <c r="X3" s="89">
        <v>4664933</v>
      </c>
      <c r="Y3" s="89">
        <v>4534432</v>
      </c>
      <c r="Z3" s="89">
        <v>5604885</v>
      </c>
      <c r="AA3" s="89">
        <v>4944963</v>
      </c>
      <c r="AB3" s="89">
        <v>7184521</v>
      </c>
      <c r="AC3" s="89">
        <v>5103028</v>
      </c>
      <c r="AD3" s="89">
        <v>8120730</v>
      </c>
      <c r="AE3" s="89">
        <v>5420838</v>
      </c>
      <c r="AF3" s="89">
        <v>8354779</v>
      </c>
      <c r="AG3" s="89">
        <v>5221246</v>
      </c>
      <c r="AH3" s="89">
        <v>6144506.8000000007</v>
      </c>
    </row>
    <row r="4" spans="1:59" s="47" customFormat="1" ht="15.75">
      <c r="A4" s="98" t="s">
        <v>21</v>
      </c>
      <c r="B4" s="88" t="s">
        <v>9</v>
      </c>
      <c r="C4" s="89">
        <v>0</v>
      </c>
      <c r="D4" s="89">
        <v>0</v>
      </c>
      <c r="E4" s="89">
        <v>0</v>
      </c>
      <c r="F4" s="89">
        <v>0</v>
      </c>
      <c r="G4" s="89">
        <v>0</v>
      </c>
      <c r="H4" s="89">
        <v>0</v>
      </c>
      <c r="I4" s="89">
        <v>0</v>
      </c>
      <c r="J4" s="89">
        <v>0</v>
      </c>
      <c r="K4" s="89">
        <v>0</v>
      </c>
      <c r="L4" s="89">
        <v>0</v>
      </c>
      <c r="M4" s="89">
        <v>213997</v>
      </c>
      <c r="N4" s="89">
        <v>470650</v>
      </c>
      <c r="O4" s="89">
        <v>439303</v>
      </c>
      <c r="P4" s="89">
        <v>482376</v>
      </c>
      <c r="Q4" s="89">
        <v>339703</v>
      </c>
      <c r="R4" s="89">
        <v>355241</v>
      </c>
      <c r="S4" s="89">
        <v>328845</v>
      </c>
      <c r="T4" s="89">
        <v>516877</v>
      </c>
      <c r="U4" s="89">
        <v>325103</v>
      </c>
      <c r="V4" s="89">
        <v>372061</v>
      </c>
      <c r="W4" s="89">
        <v>377349</v>
      </c>
      <c r="X4" s="89">
        <v>439637</v>
      </c>
      <c r="Y4" s="89">
        <v>300933</v>
      </c>
      <c r="Z4" s="89">
        <v>206990</v>
      </c>
      <c r="AA4" s="89">
        <v>495619</v>
      </c>
      <c r="AB4" s="89">
        <v>417094</v>
      </c>
      <c r="AC4" s="89">
        <v>533485</v>
      </c>
      <c r="AD4" s="89">
        <v>1014277</v>
      </c>
      <c r="AE4" s="89">
        <v>915092</v>
      </c>
      <c r="AF4" s="89">
        <v>820449</v>
      </c>
      <c r="AG4" s="89">
        <v>669991</v>
      </c>
      <c r="AH4" s="89">
        <v>1386207.50673</v>
      </c>
    </row>
    <row r="5" spans="1:59" s="47" customFormat="1" ht="25.5">
      <c r="A5" s="98" t="s">
        <v>23</v>
      </c>
      <c r="B5" s="88" t="s">
        <v>3</v>
      </c>
      <c r="C5" s="89">
        <v>851602</v>
      </c>
      <c r="D5" s="89">
        <v>1211303</v>
      </c>
      <c r="E5" s="89">
        <v>904700</v>
      </c>
      <c r="F5" s="89">
        <v>1261590</v>
      </c>
      <c r="G5" s="89">
        <v>1150712</v>
      </c>
      <c r="H5" s="89">
        <v>2466026</v>
      </c>
      <c r="I5" s="89">
        <v>1242340</v>
      </c>
      <c r="J5" s="89">
        <v>3275636</v>
      </c>
      <c r="K5" s="89">
        <v>1416145</v>
      </c>
      <c r="L5" s="89">
        <v>3466951</v>
      </c>
      <c r="M5" s="89">
        <v>4197314</v>
      </c>
      <c r="N5" s="89">
        <v>4224693</v>
      </c>
      <c r="O5" s="89">
        <v>4298816</v>
      </c>
      <c r="P5" s="89">
        <v>4420066</v>
      </c>
      <c r="Q5" s="89">
        <v>4413108</v>
      </c>
      <c r="R5" s="89">
        <v>4596054</v>
      </c>
      <c r="S5" s="89">
        <v>4579982</v>
      </c>
      <c r="T5" s="89">
        <v>4797660</v>
      </c>
      <c r="U5" s="89">
        <v>4836284</v>
      </c>
      <c r="V5" s="89">
        <v>4796877</v>
      </c>
      <c r="W5" s="89">
        <v>4485223</v>
      </c>
      <c r="X5" s="89">
        <v>4505752</v>
      </c>
      <c r="Y5" s="89">
        <v>4540982</v>
      </c>
      <c r="Z5" s="89">
        <v>4510343</v>
      </c>
      <c r="AA5" s="89">
        <v>4373691</v>
      </c>
      <c r="AB5" s="89">
        <v>4402300</v>
      </c>
      <c r="AC5" s="89">
        <v>4135384</v>
      </c>
      <c r="AD5" s="89">
        <v>4361641</v>
      </c>
      <c r="AE5" s="89">
        <v>4668358</v>
      </c>
      <c r="AF5" s="89">
        <v>4511045</v>
      </c>
      <c r="AG5" s="89">
        <v>5279917</v>
      </c>
      <c r="AH5" s="89">
        <v>5521195.7000000002</v>
      </c>
    </row>
    <row r="6" spans="1:59" s="47" customFormat="1" ht="45" customHeight="1">
      <c r="A6" s="98" t="s">
        <v>24</v>
      </c>
      <c r="B6" s="88" t="s">
        <v>46</v>
      </c>
      <c r="C6" s="89">
        <v>32640563</v>
      </c>
      <c r="D6" s="89">
        <v>32850882</v>
      </c>
      <c r="E6" s="89">
        <v>34946638</v>
      </c>
      <c r="F6" s="89">
        <v>36670746</v>
      </c>
      <c r="G6" s="89">
        <v>39897085</v>
      </c>
      <c r="H6" s="89">
        <v>40352128</v>
      </c>
      <c r="I6" s="89">
        <v>46062681</v>
      </c>
      <c r="J6" s="89">
        <v>49289545</v>
      </c>
      <c r="K6" s="89">
        <v>54169115</v>
      </c>
      <c r="L6" s="89">
        <v>54574799</v>
      </c>
      <c r="M6" s="89">
        <v>54300698</v>
      </c>
      <c r="N6" s="89">
        <v>56036700</v>
      </c>
      <c r="O6" s="89">
        <v>56772862</v>
      </c>
      <c r="P6" s="89">
        <v>57545771</v>
      </c>
      <c r="Q6" s="89">
        <v>61068349</v>
      </c>
      <c r="R6" s="89">
        <v>59151362</v>
      </c>
      <c r="S6" s="89">
        <v>63157117</v>
      </c>
      <c r="T6" s="89">
        <v>61208506</v>
      </c>
      <c r="U6" s="89">
        <v>63340802</v>
      </c>
      <c r="V6" s="89">
        <v>62570410</v>
      </c>
      <c r="W6" s="89">
        <v>64948039</v>
      </c>
      <c r="X6" s="89">
        <v>66697481</v>
      </c>
      <c r="Y6" s="89">
        <v>69533396</v>
      </c>
      <c r="Z6" s="89">
        <v>69760162</v>
      </c>
      <c r="AA6" s="89">
        <v>73707917</v>
      </c>
      <c r="AB6" s="89">
        <v>74474317</v>
      </c>
      <c r="AC6" s="89">
        <v>78893960</v>
      </c>
      <c r="AD6" s="89">
        <v>78512757</v>
      </c>
      <c r="AE6" s="89">
        <v>84225312</v>
      </c>
      <c r="AF6" s="89">
        <v>86915607</v>
      </c>
      <c r="AG6" s="89">
        <v>93799417</v>
      </c>
      <c r="AH6" s="89">
        <v>100839539.39</v>
      </c>
    </row>
    <row r="7" spans="1:59" s="47" customFormat="1" ht="38.25">
      <c r="A7" s="98" t="s">
        <v>25</v>
      </c>
      <c r="B7" s="88" t="s">
        <v>5</v>
      </c>
      <c r="C7" s="89">
        <v>0</v>
      </c>
      <c r="D7" s="89">
        <v>0</v>
      </c>
      <c r="E7" s="89">
        <v>0</v>
      </c>
      <c r="F7" s="89">
        <v>0</v>
      </c>
      <c r="G7" s="89">
        <v>0</v>
      </c>
      <c r="H7" s="89">
        <v>0</v>
      </c>
      <c r="I7" s="89">
        <v>0</v>
      </c>
      <c r="J7" s="89">
        <v>0</v>
      </c>
      <c r="K7" s="89">
        <v>567583</v>
      </c>
      <c r="L7" s="89">
        <v>567583</v>
      </c>
      <c r="M7" s="89">
        <v>717583</v>
      </c>
      <c r="N7" s="89">
        <v>670357</v>
      </c>
      <c r="O7" s="89">
        <v>717583</v>
      </c>
      <c r="P7" s="89">
        <v>717583</v>
      </c>
      <c r="Q7" s="89">
        <v>717583</v>
      </c>
      <c r="R7" s="89">
        <v>754617</v>
      </c>
      <c r="S7" s="89">
        <v>835329</v>
      </c>
      <c r="T7" s="89">
        <v>835329</v>
      </c>
      <c r="U7" s="89">
        <v>835329</v>
      </c>
      <c r="V7" s="89">
        <v>835329</v>
      </c>
      <c r="W7" s="89">
        <v>835329</v>
      </c>
      <c r="X7" s="89">
        <v>835329</v>
      </c>
      <c r="Y7" s="89">
        <v>835329</v>
      </c>
      <c r="Z7" s="89">
        <v>835329</v>
      </c>
      <c r="AA7" s="89">
        <v>1032721</v>
      </c>
      <c r="AB7" s="89">
        <v>1032721</v>
      </c>
      <c r="AC7" s="89">
        <v>1179019</v>
      </c>
      <c r="AD7" s="89">
        <v>1429019</v>
      </c>
      <c r="AE7" s="89">
        <v>2243053</v>
      </c>
      <c r="AF7" s="89">
        <v>1942864</v>
      </c>
      <c r="AG7" s="89">
        <v>2243053</v>
      </c>
      <c r="AH7" s="89">
        <v>2044646</v>
      </c>
    </row>
    <row r="8" spans="1:59" s="47" customFormat="1" ht="38.25">
      <c r="A8" s="98" t="s">
        <v>26</v>
      </c>
      <c r="B8" s="88" t="s">
        <v>6</v>
      </c>
      <c r="C8" s="89">
        <v>0</v>
      </c>
      <c r="D8" s="89">
        <v>0</v>
      </c>
      <c r="E8" s="89">
        <v>0</v>
      </c>
      <c r="F8" s="89">
        <v>0</v>
      </c>
      <c r="G8" s="89">
        <v>0</v>
      </c>
      <c r="H8" s="89">
        <v>0</v>
      </c>
      <c r="I8" s="89">
        <v>0</v>
      </c>
      <c r="J8" s="89">
        <v>0</v>
      </c>
      <c r="K8" s="89">
        <v>0</v>
      </c>
      <c r="L8" s="89">
        <v>0</v>
      </c>
      <c r="M8" s="89">
        <v>0</v>
      </c>
      <c r="N8" s="89">
        <v>0</v>
      </c>
      <c r="O8" s="89">
        <v>0</v>
      </c>
      <c r="P8" s="89">
        <v>0</v>
      </c>
      <c r="Q8" s="89">
        <v>0</v>
      </c>
      <c r="R8" s="89">
        <v>0</v>
      </c>
      <c r="S8" s="89">
        <v>0</v>
      </c>
      <c r="T8" s="89">
        <v>0</v>
      </c>
      <c r="U8" s="89">
        <v>0</v>
      </c>
      <c r="V8" s="89">
        <v>0</v>
      </c>
      <c r="W8" s="89">
        <v>0</v>
      </c>
      <c r="X8" s="89">
        <v>24117</v>
      </c>
      <c r="Y8" s="89">
        <v>48492</v>
      </c>
      <c r="Z8" s="89">
        <v>14274</v>
      </c>
      <c r="AA8" s="89">
        <v>25812</v>
      </c>
      <c r="AB8" s="89">
        <v>43848</v>
      </c>
      <c r="AC8" s="89">
        <v>26148</v>
      </c>
      <c r="AD8" s="89">
        <v>26148</v>
      </c>
      <c r="AE8" s="89">
        <v>50553</v>
      </c>
      <c r="AF8" s="89">
        <v>36785</v>
      </c>
      <c r="AG8" s="89">
        <v>41848</v>
      </c>
      <c r="AH8" s="89">
        <v>41848</v>
      </c>
    </row>
    <row r="9" spans="1:59" s="47" customFormat="1" ht="25.5">
      <c r="A9" s="98" t="s">
        <v>27</v>
      </c>
      <c r="B9" s="88" t="s">
        <v>7</v>
      </c>
      <c r="C9" s="89">
        <v>0</v>
      </c>
      <c r="D9" s="89">
        <v>0</v>
      </c>
      <c r="E9" s="89">
        <v>0</v>
      </c>
      <c r="F9" s="89">
        <v>0</v>
      </c>
      <c r="G9" s="89">
        <v>0</v>
      </c>
      <c r="H9" s="89">
        <v>0</v>
      </c>
      <c r="I9" s="89">
        <v>0</v>
      </c>
      <c r="J9" s="89">
        <v>0</v>
      </c>
      <c r="K9" s="89">
        <v>0</v>
      </c>
      <c r="L9" s="89">
        <v>0</v>
      </c>
      <c r="M9" s="89">
        <v>0</v>
      </c>
      <c r="N9" s="89">
        <v>0</v>
      </c>
      <c r="O9" s="89">
        <v>22340</v>
      </c>
      <c r="P9" s="89">
        <v>89</v>
      </c>
      <c r="Q9" s="89">
        <v>18000</v>
      </c>
      <c r="R9" s="89">
        <v>5375</v>
      </c>
      <c r="S9" s="89">
        <v>13000</v>
      </c>
      <c r="T9" s="89">
        <v>10042</v>
      </c>
      <c r="U9" s="89">
        <v>13000</v>
      </c>
      <c r="V9" s="89">
        <v>9944</v>
      </c>
      <c r="W9" s="89">
        <v>13000</v>
      </c>
      <c r="X9" s="89">
        <v>9671</v>
      </c>
      <c r="Y9" s="89">
        <v>13000</v>
      </c>
      <c r="Z9" s="89">
        <v>9198</v>
      </c>
      <c r="AA9" s="89">
        <v>48000</v>
      </c>
      <c r="AB9" s="89">
        <v>29375</v>
      </c>
      <c r="AC9" s="89">
        <v>88000</v>
      </c>
      <c r="AD9" s="89">
        <v>73758</v>
      </c>
      <c r="AE9" s="89">
        <v>48000</v>
      </c>
      <c r="AF9" s="89">
        <v>35952</v>
      </c>
      <c r="AG9" s="89">
        <v>28073</v>
      </c>
      <c r="AH9" s="89">
        <v>24912</v>
      </c>
    </row>
    <row r="10" spans="1:59" s="47" customFormat="1" ht="63.75">
      <c r="A10" s="98" t="s">
        <v>36</v>
      </c>
      <c r="B10" s="88" t="s">
        <v>38</v>
      </c>
      <c r="C10" s="89">
        <v>0</v>
      </c>
      <c r="D10" s="89">
        <v>0</v>
      </c>
      <c r="E10" s="89">
        <v>0</v>
      </c>
      <c r="F10" s="89">
        <v>0</v>
      </c>
      <c r="G10" s="89">
        <v>0</v>
      </c>
      <c r="H10" s="89">
        <v>0</v>
      </c>
      <c r="I10" s="89">
        <v>0</v>
      </c>
      <c r="J10" s="89">
        <v>0</v>
      </c>
      <c r="K10" s="89">
        <v>0</v>
      </c>
      <c r="L10" s="89">
        <v>0</v>
      </c>
      <c r="M10" s="89">
        <v>0</v>
      </c>
      <c r="N10" s="89">
        <v>0</v>
      </c>
      <c r="O10" s="89">
        <v>0</v>
      </c>
      <c r="P10" s="89">
        <v>0</v>
      </c>
      <c r="Q10" s="89">
        <v>0</v>
      </c>
      <c r="R10" s="89">
        <v>0</v>
      </c>
      <c r="S10" s="89">
        <v>0</v>
      </c>
      <c r="T10" s="89">
        <v>0</v>
      </c>
      <c r="U10" s="89">
        <v>0</v>
      </c>
      <c r="V10" s="89">
        <v>0</v>
      </c>
      <c r="W10" s="89">
        <v>0</v>
      </c>
      <c r="X10" s="89">
        <v>0</v>
      </c>
      <c r="Y10" s="89">
        <v>0</v>
      </c>
      <c r="Z10" s="89">
        <v>0</v>
      </c>
      <c r="AA10" s="89">
        <v>0</v>
      </c>
      <c r="AB10" s="89">
        <v>0</v>
      </c>
      <c r="AC10" s="89">
        <v>0</v>
      </c>
      <c r="AD10" s="89">
        <v>0</v>
      </c>
      <c r="AE10" s="89">
        <v>0</v>
      </c>
      <c r="AF10" s="89">
        <v>0</v>
      </c>
      <c r="AG10" s="89">
        <v>250000</v>
      </c>
      <c r="AH10" s="89">
        <v>24240</v>
      </c>
    </row>
    <row r="11" spans="1:59" s="47" customFormat="1" ht="25.5">
      <c r="A11" s="98" t="s">
        <v>37</v>
      </c>
      <c r="B11" s="88" t="s">
        <v>45</v>
      </c>
      <c r="C11" s="89">
        <v>0</v>
      </c>
      <c r="D11" s="89">
        <v>0</v>
      </c>
      <c r="E11" s="89">
        <v>0</v>
      </c>
      <c r="F11" s="89">
        <v>0</v>
      </c>
      <c r="G11" s="89">
        <v>0</v>
      </c>
      <c r="H11" s="89">
        <v>0</v>
      </c>
      <c r="I11" s="89">
        <v>0</v>
      </c>
      <c r="J11" s="89">
        <v>0</v>
      </c>
      <c r="K11" s="89">
        <v>0</v>
      </c>
      <c r="L11" s="89">
        <v>0</v>
      </c>
      <c r="M11" s="89">
        <v>0</v>
      </c>
      <c r="N11" s="89">
        <v>0</v>
      </c>
      <c r="O11" s="89">
        <v>0</v>
      </c>
      <c r="P11" s="89">
        <v>0</v>
      </c>
      <c r="Q11" s="89">
        <v>0</v>
      </c>
      <c r="R11" s="89">
        <v>0</v>
      </c>
      <c r="S11" s="89">
        <v>0</v>
      </c>
      <c r="T11" s="89">
        <v>0</v>
      </c>
      <c r="U11" s="89">
        <v>0</v>
      </c>
      <c r="V11" s="89">
        <v>0</v>
      </c>
      <c r="W11" s="89">
        <v>0</v>
      </c>
      <c r="X11" s="89">
        <v>0</v>
      </c>
      <c r="Y11" s="89">
        <v>0</v>
      </c>
      <c r="Z11" s="89">
        <v>0</v>
      </c>
      <c r="AA11" s="89">
        <v>0</v>
      </c>
      <c r="AB11" s="89">
        <v>0</v>
      </c>
      <c r="AC11" s="89">
        <v>0</v>
      </c>
      <c r="AD11" s="89">
        <v>0</v>
      </c>
      <c r="AE11" s="89">
        <v>0</v>
      </c>
      <c r="AF11" s="89">
        <v>0</v>
      </c>
      <c r="AG11" s="89">
        <v>279473</v>
      </c>
      <c r="AH11" s="89">
        <v>279473</v>
      </c>
    </row>
    <row r="12" spans="1:59" s="48" customFormat="1" ht="25.5">
      <c r="A12" s="97"/>
      <c r="B12" s="93" t="s">
        <v>61</v>
      </c>
      <c r="C12" s="94">
        <f t="shared" ref="C12:AH12" si="0">SUM(C3:C11)</f>
        <v>36936000</v>
      </c>
      <c r="D12" s="94">
        <f t="shared" si="0"/>
        <v>37645502</v>
      </c>
      <c r="E12" s="94">
        <f t="shared" si="0"/>
        <v>39575856</v>
      </c>
      <c r="F12" s="94">
        <f t="shared" si="0"/>
        <v>41579189</v>
      </c>
      <c r="G12" s="94">
        <f t="shared" si="0"/>
        <v>45055802</v>
      </c>
      <c r="H12" s="94">
        <f t="shared" si="0"/>
        <v>46860739</v>
      </c>
      <c r="I12" s="94">
        <f t="shared" si="0"/>
        <v>51982706</v>
      </c>
      <c r="J12" s="94">
        <f t="shared" si="0"/>
        <v>57087971</v>
      </c>
      <c r="K12" s="94">
        <f t="shared" si="0"/>
        <v>60545048</v>
      </c>
      <c r="L12" s="94">
        <f t="shared" si="0"/>
        <v>63317619</v>
      </c>
      <c r="M12" s="94">
        <f t="shared" si="0"/>
        <v>62912294</v>
      </c>
      <c r="N12" s="94">
        <f t="shared" si="0"/>
        <v>65487971</v>
      </c>
      <c r="O12" s="94">
        <f t="shared" si="0"/>
        <v>65937420</v>
      </c>
      <c r="P12" s="94">
        <f t="shared" si="0"/>
        <v>67690079</v>
      </c>
      <c r="Q12" s="94">
        <f t="shared" si="0"/>
        <v>70506237</v>
      </c>
      <c r="R12" s="94">
        <f t="shared" si="0"/>
        <v>68973371</v>
      </c>
      <c r="S12" s="94">
        <f t="shared" si="0"/>
        <v>72619337</v>
      </c>
      <c r="T12" s="94">
        <f t="shared" si="0"/>
        <v>71685956</v>
      </c>
      <c r="U12" s="94">
        <f t="shared" si="0"/>
        <v>73389604</v>
      </c>
      <c r="V12" s="94">
        <f t="shared" si="0"/>
        <v>72851289</v>
      </c>
      <c r="W12" s="94">
        <f t="shared" si="0"/>
        <v>74741209</v>
      </c>
      <c r="X12" s="94">
        <f t="shared" si="0"/>
        <v>77176920</v>
      </c>
      <c r="Y12" s="94">
        <f t="shared" si="0"/>
        <v>79806564</v>
      </c>
      <c r="Z12" s="94">
        <f t="shared" si="0"/>
        <v>80941181</v>
      </c>
      <c r="AA12" s="94">
        <f t="shared" si="0"/>
        <v>84628723</v>
      </c>
      <c r="AB12" s="94">
        <f t="shared" si="0"/>
        <v>87584176</v>
      </c>
      <c r="AC12" s="94">
        <f t="shared" si="0"/>
        <v>89959024</v>
      </c>
      <c r="AD12" s="94">
        <f t="shared" si="0"/>
        <v>93538330</v>
      </c>
      <c r="AE12" s="94">
        <f t="shared" si="0"/>
        <v>97571206</v>
      </c>
      <c r="AF12" s="94">
        <f t="shared" si="0"/>
        <v>102617481</v>
      </c>
      <c r="AG12" s="94">
        <f t="shared" si="0"/>
        <v>107813018</v>
      </c>
      <c r="AH12" s="94">
        <f t="shared" si="0"/>
        <v>116306568.39673001</v>
      </c>
    </row>
    <row r="13" spans="1:59" s="20" customFormat="1" ht="15.75">
      <c r="A13" s="97"/>
      <c r="B13" s="93" t="s">
        <v>32</v>
      </c>
      <c r="C13" s="94">
        <v>845930000</v>
      </c>
      <c r="D13" s="94">
        <v>845930000</v>
      </c>
      <c r="E13" s="94">
        <v>933062000</v>
      </c>
      <c r="F13" s="94">
        <v>933062000</v>
      </c>
      <c r="G13" s="94">
        <v>990468000</v>
      </c>
      <c r="H13" s="94">
        <v>990468000</v>
      </c>
      <c r="I13" s="94">
        <v>1069824000</v>
      </c>
      <c r="J13" s="94">
        <v>1069824000</v>
      </c>
      <c r="K13" s="94">
        <v>1167800000</v>
      </c>
      <c r="L13" s="94">
        <v>1167800000</v>
      </c>
      <c r="M13" s="94">
        <v>1271700000</v>
      </c>
      <c r="N13" s="94">
        <v>1271700000</v>
      </c>
      <c r="O13" s="94">
        <v>1344000000</v>
      </c>
      <c r="P13" s="94">
        <v>1344000000</v>
      </c>
      <c r="Q13" s="94">
        <v>1415400000</v>
      </c>
      <c r="R13" s="94">
        <v>1415400000</v>
      </c>
      <c r="S13" s="94">
        <v>1524700000</v>
      </c>
      <c r="T13" s="94">
        <v>1524700000</v>
      </c>
      <c r="U13" s="94">
        <v>1595300000</v>
      </c>
      <c r="V13" s="94">
        <v>1595300000</v>
      </c>
      <c r="W13" s="94">
        <v>1635700000</v>
      </c>
      <c r="X13" s="94">
        <v>1635700000</v>
      </c>
      <c r="Y13" s="94">
        <v>1728700000</v>
      </c>
      <c r="Z13" s="94">
        <v>1728700000</v>
      </c>
      <c r="AA13" s="94">
        <v>1789700000</v>
      </c>
      <c r="AB13" s="94">
        <v>1789700000</v>
      </c>
      <c r="AC13" s="94">
        <v>1851200000</v>
      </c>
      <c r="AD13" s="94">
        <v>1851200000</v>
      </c>
      <c r="AE13" s="94">
        <v>1982100000</v>
      </c>
      <c r="AF13" s="94">
        <v>1982100000</v>
      </c>
      <c r="AG13" s="94">
        <v>2115700000</v>
      </c>
      <c r="AH13" s="94">
        <v>2115700000</v>
      </c>
    </row>
    <row r="14" spans="1:59" s="20" customFormat="1" ht="15.75">
      <c r="A14" s="97"/>
      <c r="B14" s="93" t="s">
        <v>33</v>
      </c>
      <c r="C14" s="95">
        <f>C12/C13</f>
        <v>4.3663187261357324E-2</v>
      </c>
      <c r="D14" s="95">
        <f t="shared" ref="D14:AH14" si="1">D12/D13</f>
        <v>4.4501911505680142E-2</v>
      </c>
      <c r="E14" s="95">
        <f t="shared" si="1"/>
        <v>4.2415033513314229E-2</v>
      </c>
      <c r="F14" s="95">
        <f t="shared" si="1"/>
        <v>4.4562085906402787E-2</v>
      </c>
      <c r="G14" s="95">
        <f t="shared" si="1"/>
        <v>4.5489407027788885E-2</v>
      </c>
      <c r="H14" s="95">
        <f t="shared" si="1"/>
        <v>4.7311714260329457E-2</v>
      </c>
      <c r="I14" s="95">
        <f t="shared" si="1"/>
        <v>4.8589960591648718E-2</v>
      </c>
      <c r="J14" s="95">
        <f t="shared" si="1"/>
        <v>5.3362021229660203E-2</v>
      </c>
      <c r="K14" s="95">
        <f t="shared" si="1"/>
        <v>5.184539133413256E-2</v>
      </c>
      <c r="L14" s="95">
        <f t="shared" si="1"/>
        <v>5.4219574413426959E-2</v>
      </c>
      <c r="M14" s="95">
        <f t="shared" si="1"/>
        <v>4.9471018321931272E-2</v>
      </c>
      <c r="N14" s="95">
        <f t="shared" si="1"/>
        <v>5.1496399308012898E-2</v>
      </c>
      <c r="O14" s="95">
        <f t="shared" si="1"/>
        <v>4.9060580357142856E-2</v>
      </c>
      <c r="P14" s="95">
        <f t="shared" si="1"/>
        <v>5.0364642113095236E-2</v>
      </c>
      <c r="Q14" s="95">
        <f t="shared" si="1"/>
        <v>4.981364773208987E-2</v>
      </c>
      <c r="R14" s="95">
        <f t="shared" si="1"/>
        <v>4.8730656351561395E-2</v>
      </c>
      <c r="S14" s="95">
        <f t="shared" si="1"/>
        <v>4.7628606939069978E-2</v>
      </c>
      <c r="T14" s="95">
        <f t="shared" si="1"/>
        <v>4.7016433396733781E-2</v>
      </c>
      <c r="U14" s="95">
        <f t="shared" si="1"/>
        <v>4.6003638187174824E-2</v>
      </c>
      <c r="V14" s="95">
        <f t="shared" si="1"/>
        <v>4.5666200087757791E-2</v>
      </c>
      <c r="W14" s="95">
        <f t="shared" si="1"/>
        <v>4.5693714617594916E-2</v>
      </c>
      <c r="X14" s="95">
        <f t="shared" si="1"/>
        <v>4.7182808583481076E-2</v>
      </c>
      <c r="Y14" s="95">
        <f t="shared" si="1"/>
        <v>4.6165652802684101E-2</v>
      </c>
      <c r="Z14" s="95">
        <f t="shared" si="1"/>
        <v>4.682199398391855E-2</v>
      </c>
      <c r="AA14" s="95">
        <f t="shared" si="1"/>
        <v>4.7286541319774264E-2</v>
      </c>
      <c r="AB14" s="95">
        <f t="shared" si="1"/>
        <v>4.8937909146784378E-2</v>
      </c>
      <c r="AC14" s="95">
        <f t="shared" si="1"/>
        <v>4.8594978392394121E-2</v>
      </c>
      <c r="AD14" s="95">
        <f t="shared" si="1"/>
        <v>5.0528484226447706E-2</v>
      </c>
      <c r="AE14" s="95">
        <f t="shared" si="1"/>
        <v>4.9226177286716112E-2</v>
      </c>
      <c r="AF14" s="95">
        <f t="shared" si="1"/>
        <v>5.1772100802179505E-2</v>
      </c>
      <c r="AG14" s="95">
        <f t="shared" si="1"/>
        <v>5.0958556506120904E-2</v>
      </c>
      <c r="AH14" s="95">
        <f t="shared" si="1"/>
        <v>5.4973090890357804E-2</v>
      </c>
    </row>
    <row r="15" spans="1:59" s="50" customFormat="1" ht="15.75" thickBot="1">
      <c r="A15" s="49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1"/>
      <c r="AF15" s="51"/>
      <c r="AG15" s="51"/>
      <c r="AH15" s="56"/>
    </row>
    <row r="16" spans="1:59" s="70" customFormat="1" ht="16.5" thickBot="1">
      <c r="A16" s="52"/>
      <c r="B16" s="46" t="s">
        <v>53</v>
      </c>
      <c r="C16" s="71">
        <v>845930000</v>
      </c>
      <c r="D16" s="71">
        <v>845930000</v>
      </c>
      <c r="E16" s="71">
        <v>933062000</v>
      </c>
      <c r="F16" s="71">
        <v>933062000</v>
      </c>
      <c r="G16" s="71">
        <v>990468000</v>
      </c>
      <c r="H16" s="71">
        <v>990468000</v>
      </c>
      <c r="I16" s="71">
        <v>1069824000</v>
      </c>
      <c r="J16" s="71">
        <v>1069824000</v>
      </c>
      <c r="K16" s="71">
        <v>1167800000</v>
      </c>
      <c r="L16" s="71">
        <v>1167800000</v>
      </c>
      <c r="M16" s="71">
        <v>1271700000</v>
      </c>
      <c r="N16" s="71">
        <v>1271700000</v>
      </c>
      <c r="O16" s="71">
        <v>1344000000</v>
      </c>
      <c r="P16" s="71">
        <v>1344000000</v>
      </c>
      <c r="Q16" s="71">
        <v>1415400000</v>
      </c>
      <c r="R16" s="71">
        <v>1415400000</v>
      </c>
      <c r="S16" s="71">
        <v>1524700000</v>
      </c>
      <c r="T16" s="71">
        <v>1524700000</v>
      </c>
      <c r="U16" s="71">
        <v>1595300000</v>
      </c>
      <c r="V16" s="71">
        <v>1595300000</v>
      </c>
      <c r="W16" s="71">
        <v>1635700000</v>
      </c>
      <c r="X16" s="71">
        <v>1635700000</v>
      </c>
      <c r="Y16" s="71">
        <v>1728700000</v>
      </c>
      <c r="Z16" s="71">
        <v>1728700000</v>
      </c>
      <c r="AA16" s="71">
        <v>1789700000</v>
      </c>
      <c r="AB16" s="71">
        <v>1789700000</v>
      </c>
      <c r="AC16" s="71">
        <v>1851200000</v>
      </c>
      <c r="AD16" s="71">
        <v>1851200000</v>
      </c>
      <c r="AE16" s="71">
        <v>1982100000</v>
      </c>
      <c r="AF16" s="71">
        <v>1982100000</v>
      </c>
      <c r="AG16" s="71">
        <v>2115700000</v>
      </c>
      <c r="AH16" s="71">
        <v>2115700000</v>
      </c>
      <c r="AI16" s="39"/>
      <c r="AJ16" s="39"/>
      <c r="AK16" s="39"/>
      <c r="AL16" s="39"/>
      <c r="AM16" s="39"/>
      <c r="AN16" s="39"/>
      <c r="AO16" s="39"/>
      <c r="AP16" s="39"/>
      <c r="AQ16" s="39"/>
      <c r="AR16" s="39"/>
      <c r="AS16" s="39"/>
      <c r="AT16" s="39"/>
      <c r="AU16" s="39"/>
      <c r="AV16" s="39"/>
      <c r="AW16" s="39"/>
      <c r="AX16" s="39"/>
      <c r="AY16" s="39"/>
      <c r="AZ16" s="39"/>
      <c r="BA16" s="39"/>
      <c r="BB16" s="39"/>
      <c r="BC16" s="39"/>
      <c r="BD16" s="39"/>
      <c r="BE16" s="39"/>
      <c r="BF16" s="39"/>
      <c r="BG16" s="39"/>
    </row>
    <row r="17" spans="1:59" s="70" customFormat="1" ht="16.5" thickBot="1">
      <c r="A17" s="52"/>
      <c r="B17" s="46" t="s">
        <v>54</v>
      </c>
      <c r="C17" s="71">
        <v>990468000</v>
      </c>
      <c r="D17" s="71">
        <v>990468000</v>
      </c>
      <c r="E17" s="71">
        <v>1069824000</v>
      </c>
      <c r="F17" s="71">
        <v>1069824000</v>
      </c>
      <c r="G17" s="71">
        <v>1167800000</v>
      </c>
      <c r="H17" s="71">
        <v>1167800000</v>
      </c>
      <c r="I17" s="71">
        <v>1271700000</v>
      </c>
      <c r="J17" s="71">
        <v>1271700000</v>
      </c>
      <c r="K17" s="71">
        <v>1344000000</v>
      </c>
      <c r="L17" s="71">
        <v>1344000000</v>
      </c>
      <c r="M17" s="71">
        <v>1415400000</v>
      </c>
      <c r="N17" s="71">
        <v>1415400000</v>
      </c>
      <c r="O17" s="71">
        <v>1524700000</v>
      </c>
      <c r="P17" s="71">
        <v>1524700000</v>
      </c>
      <c r="Q17" s="71">
        <v>1595300000</v>
      </c>
      <c r="R17" s="71">
        <v>1595300000</v>
      </c>
      <c r="S17" s="71">
        <v>1635700000</v>
      </c>
      <c r="T17" s="71">
        <v>1635700000</v>
      </c>
      <c r="U17" s="71">
        <v>1728700000</v>
      </c>
      <c r="V17" s="71">
        <v>1728700000</v>
      </c>
      <c r="W17" s="71">
        <v>1789700000</v>
      </c>
      <c r="X17" s="71">
        <v>1789700000</v>
      </c>
      <c r="Y17" s="71">
        <v>1851200000</v>
      </c>
      <c r="Z17" s="71">
        <v>1851200000</v>
      </c>
      <c r="AA17" s="71">
        <v>1982100000</v>
      </c>
      <c r="AB17" s="71">
        <v>1982100000</v>
      </c>
      <c r="AC17" s="71">
        <v>2115700000</v>
      </c>
      <c r="AD17" s="71">
        <v>2115700000</v>
      </c>
      <c r="AE17" s="71">
        <v>2273600000</v>
      </c>
      <c r="AF17" s="71">
        <v>2273600000</v>
      </c>
      <c r="AG17" s="71">
        <v>2323900000</v>
      </c>
      <c r="AH17" s="71">
        <v>2323900000</v>
      </c>
      <c r="AI17" s="39"/>
      <c r="AJ17" s="39"/>
      <c r="AK17" s="39"/>
      <c r="AL17" s="39"/>
      <c r="AM17" s="39"/>
      <c r="AN17" s="39"/>
      <c r="AO17" s="39"/>
      <c r="AP17" s="39"/>
      <c r="AQ17" s="39"/>
      <c r="AR17" s="39"/>
      <c r="AS17" s="39"/>
      <c r="AT17" s="39"/>
      <c r="AU17" s="39"/>
      <c r="AV17" s="39"/>
      <c r="AW17" s="39"/>
      <c r="AX17" s="39"/>
      <c r="AY17" s="39"/>
      <c r="AZ17" s="39"/>
      <c r="BA17" s="39"/>
      <c r="BB17" s="39"/>
      <c r="BC17" s="39"/>
      <c r="BD17" s="39"/>
      <c r="BE17" s="39"/>
      <c r="BF17" s="39"/>
      <c r="BG17" s="39"/>
    </row>
    <row r="18" spans="1:59" s="70" customFormat="1" ht="16.5" thickBot="1">
      <c r="A18" s="52"/>
      <c r="B18" s="46" t="s">
        <v>55</v>
      </c>
      <c r="C18" s="72">
        <f t="shared" ref="C18:AH18" si="2">C12/C16</f>
        <v>4.3663187261357324E-2</v>
      </c>
      <c r="D18" s="72">
        <f t="shared" si="2"/>
        <v>4.4501911505680142E-2</v>
      </c>
      <c r="E18" s="72">
        <f t="shared" si="2"/>
        <v>4.2415033513314229E-2</v>
      </c>
      <c r="F18" s="72">
        <f t="shared" si="2"/>
        <v>4.4562085906402787E-2</v>
      </c>
      <c r="G18" s="72">
        <f t="shared" si="2"/>
        <v>4.5489407027788885E-2</v>
      </c>
      <c r="H18" s="72">
        <f t="shared" si="2"/>
        <v>4.7311714260329457E-2</v>
      </c>
      <c r="I18" s="72">
        <f t="shared" si="2"/>
        <v>4.8589960591648718E-2</v>
      </c>
      <c r="J18" s="72">
        <f t="shared" si="2"/>
        <v>5.3362021229660203E-2</v>
      </c>
      <c r="K18" s="72">
        <f t="shared" si="2"/>
        <v>5.184539133413256E-2</v>
      </c>
      <c r="L18" s="72">
        <f t="shared" si="2"/>
        <v>5.4219574413426959E-2</v>
      </c>
      <c r="M18" s="72">
        <f t="shared" si="2"/>
        <v>4.9471018321931272E-2</v>
      </c>
      <c r="N18" s="72">
        <f t="shared" si="2"/>
        <v>5.1496399308012898E-2</v>
      </c>
      <c r="O18" s="72">
        <f t="shared" si="2"/>
        <v>4.9060580357142856E-2</v>
      </c>
      <c r="P18" s="72">
        <f t="shared" si="2"/>
        <v>5.0364642113095236E-2</v>
      </c>
      <c r="Q18" s="72">
        <f t="shared" si="2"/>
        <v>4.981364773208987E-2</v>
      </c>
      <c r="R18" s="72">
        <f t="shared" si="2"/>
        <v>4.8730656351561395E-2</v>
      </c>
      <c r="S18" s="72">
        <f t="shared" si="2"/>
        <v>4.7628606939069978E-2</v>
      </c>
      <c r="T18" s="72">
        <f t="shared" si="2"/>
        <v>4.7016433396733781E-2</v>
      </c>
      <c r="U18" s="72">
        <f t="shared" si="2"/>
        <v>4.6003638187174824E-2</v>
      </c>
      <c r="V18" s="72">
        <f t="shared" si="2"/>
        <v>4.5666200087757791E-2</v>
      </c>
      <c r="W18" s="72">
        <f t="shared" si="2"/>
        <v>4.5693714617594916E-2</v>
      </c>
      <c r="X18" s="72">
        <f t="shared" si="2"/>
        <v>4.7182808583481076E-2</v>
      </c>
      <c r="Y18" s="72">
        <f t="shared" si="2"/>
        <v>4.6165652802684101E-2</v>
      </c>
      <c r="Z18" s="72">
        <f t="shared" si="2"/>
        <v>4.682199398391855E-2</v>
      </c>
      <c r="AA18" s="72">
        <f t="shared" si="2"/>
        <v>4.7286541319774264E-2</v>
      </c>
      <c r="AB18" s="72">
        <f t="shared" si="2"/>
        <v>4.8937909146784378E-2</v>
      </c>
      <c r="AC18" s="72">
        <f t="shared" si="2"/>
        <v>4.8594978392394121E-2</v>
      </c>
      <c r="AD18" s="72">
        <f t="shared" si="2"/>
        <v>5.0528484226447706E-2</v>
      </c>
      <c r="AE18" s="72">
        <f t="shared" si="2"/>
        <v>4.9226177286716112E-2</v>
      </c>
      <c r="AF18" s="72">
        <f t="shared" si="2"/>
        <v>5.1772100802179505E-2</v>
      </c>
      <c r="AG18" s="72">
        <f t="shared" si="2"/>
        <v>5.0958556506120904E-2</v>
      </c>
      <c r="AH18" s="72">
        <f t="shared" si="2"/>
        <v>5.4973090890357804E-2</v>
      </c>
      <c r="AI18" s="39"/>
      <c r="AJ18" s="39"/>
      <c r="AK18" s="39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39"/>
      <c r="AZ18" s="39"/>
      <c r="BA18" s="39"/>
      <c r="BB18" s="39"/>
      <c r="BC18" s="39"/>
      <c r="BD18" s="39"/>
      <c r="BE18" s="39"/>
      <c r="BF18" s="39"/>
      <c r="BG18" s="39"/>
    </row>
    <row r="19" spans="1:59" s="70" customFormat="1" ht="16.5" thickBot="1">
      <c r="A19" s="52"/>
      <c r="B19" s="46" t="s">
        <v>56</v>
      </c>
      <c r="C19" s="72">
        <f t="shared" ref="C19:AH19" si="3">C12/C17</f>
        <v>3.7291462217860651E-2</v>
      </c>
      <c r="D19" s="72">
        <f t="shared" si="3"/>
        <v>3.8007792275974589E-2</v>
      </c>
      <c r="E19" s="72">
        <f t="shared" si="3"/>
        <v>3.6992866116295764E-2</v>
      </c>
      <c r="F19" s="72">
        <f t="shared" si="3"/>
        <v>3.8865447961533857E-2</v>
      </c>
      <c r="G19" s="72">
        <f t="shared" si="3"/>
        <v>3.8581779414283271E-2</v>
      </c>
      <c r="H19" s="72">
        <f t="shared" si="3"/>
        <v>4.0127366843637609E-2</v>
      </c>
      <c r="I19" s="72">
        <f t="shared" si="3"/>
        <v>4.0876547927970436E-2</v>
      </c>
      <c r="J19" s="72">
        <f t="shared" si="3"/>
        <v>4.4891067861917121E-2</v>
      </c>
      <c r="K19" s="72">
        <f t="shared" si="3"/>
        <v>4.5048398809523812E-2</v>
      </c>
      <c r="L19" s="72">
        <f t="shared" si="3"/>
        <v>4.7111323660714285E-2</v>
      </c>
      <c r="M19" s="72">
        <f t="shared" si="3"/>
        <v>4.444842023456267E-2</v>
      </c>
      <c r="N19" s="72">
        <f t="shared" si="3"/>
        <v>4.6268172248127737E-2</v>
      </c>
      <c r="O19" s="72">
        <f t="shared" si="3"/>
        <v>4.3246159900308258E-2</v>
      </c>
      <c r="P19" s="72">
        <f t="shared" si="3"/>
        <v>4.4395670623729261E-2</v>
      </c>
      <c r="Q19" s="72">
        <f t="shared" si="3"/>
        <v>4.4196224534570297E-2</v>
      </c>
      <c r="R19" s="72">
        <f t="shared" si="3"/>
        <v>4.3235360747194883E-2</v>
      </c>
      <c r="S19" s="72">
        <f t="shared" si="3"/>
        <v>4.4396488964969123E-2</v>
      </c>
      <c r="T19" s="72">
        <f t="shared" si="3"/>
        <v>4.382585804242832E-2</v>
      </c>
      <c r="U19" s="72">
        <f t="shared" si="3"/>
        <v>4.2453637993868226E-2</v>
      </c>
      <c r="V19" s="72">
        <f t="shared" si="3"/>
        <v>4.2142239254931449E-2</v>
      </c>
      <c r="W19" s="72">
        <f t="shared" si="3"/>
        <v>4.1761864558305863E-2</v>
      </c>
      <c r="X19" s="72">
        <f t="shared" si="3"/>
        <v>4.3122825054478404E-2</v>
      </c>
      <c r="Y19" s="72">
        <f t="shared" si="3"/>
        <v>4.3110719533275714E-2</v>
      </c>
      <c r="Z19" s="72">
        <f t="shared" si="3"/>
        <v>4.3723628457216938E-2</v>
      </c>
      <c r="AA19" s="72">
        <f t="shared" si="3"/>
        <v>4.2696495131426267E-2</v>
      </c>
      <c r="AB19" s="72">
        <f t="shared" si="3"/>
        <v>4.4187566722163361E-2</v>
      </c>
      <c r="AC19" s="72">
        <f t="shared" si="3"/>
        <v>4.2519744765325898E-2</v>
      </c>
      <c r="AD19" s="72">
        <f t="shared" si="3"/>
        <v>4.4211528099446992E-2</v>
      </c>
      <c r="AE19" s="72">
        <f t="shared" si="3"/>
        <v>4.2914851337086557E-2</v>
      </c>
      <c r="AF19" s="72">
        <f t="shared" si="3"/>
        <v>4.5134360045742436E-2</v>
      </c>
      <c r="AG19" s="72">
        <f t="shared" si="3"/>
        <v>4.6393139980205687E-2</v>
      </c>
      <c r="AH19" s="72">
        <f t="shared" si="3"/>
        <v>5.0048009121188522E-2</v>
      </c>
      <c r="AI19" s="39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/>
      <c r="BG19" s="39"/>
    </row>
    <row r="20" spans="1:59" s="50" customFormat="1">
      <c r="A20" s="49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56"/>
    </row>
    <row r="21" spans="1:59" s="50" customFormat="1">
      <c r="A21" s="49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6"/>
    </row>
    <row r="22" spans="1:59" s="50" customFormat="1">
      <c r="A22" s="49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6"/>
    </row>
    <row r="23" spans="1:59" s="50" customFormat="1">
      <c r="A23" s="49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  <c r="AE23" s="51"/>
      <c r="AF23" s="51"/>
      <c r="AG23" s="51"/>
      <c r="AH23" s="56"/>
    </row>
    <row r="24" spans="1:59" s="50" customFormat="1">
      <c r="A24" s="49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  <c r="AE24" s="51"/>
      <c r="AF24" s="51"/>
      <c r="AG24" s="51"/>
      <c r="AH24" s="56"/>
    </row>
    <row r="25" spans="1:59" s="50" customFormat="1">
      <c r="A25" s="49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1"/>
      <c r="AC25" s="51"/>
      <c r="AD25" s="51"/>
      <c r="AE25" s="51"/>
      <c r="AF25" s="51"/>
      <c r="AG25" s="51"/>
      <c r="AH25" s="56"/>
    </row>
    <row r="26" spans="1:59" s="50" customFormat="1">
      <c r="A26" s="49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51"/>
      <c r="AG26" s="51"/>
      <c r="AH26" s="56"/>
    </row>
    <row r="27" spans="1:59" s="50" customFormat="1">
      <c r="A27" s="49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1"/>
      <c r="AD27" s="51"/>
      <c r="AE27" s="51"/>
      <c r="AF27" s="51"/>
      <c r="AG27" s="51"/>
      <c r="AH27" s="56"/>
    </row>
    <row r="28" spans="1:59" s="50" customFormat="1">
      <c r="A28" s="49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6"/>
    </row>
    <row r="29" spans="1:59" s="50" customFormat="1">
      <c r="A29" s="49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6"/>
    </row>
    <row r="30" spans="1:59" s="50" customFormat="1">
      <c r="A30" s="49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6"/>
    </row>
    <row r="31" spans="1:59" s="50" customFormat="1">
      <c r="A31" s="49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1"/>
      <c r="AA31" s="51"/>
      <c r="AB31" s="51"/>
      <c r="AC31" s="51"/>
      <c r="AD31" s="51"/>
      <c r="AE31" s="51"/>
      <c r="AF31" s="51"/>
      <c r="AG31" s="51"/>
      <c r="AH31" s="56"/>
    </row>
    <row r="32" spans="1:59" s="50" customFormat="1">
      <c r="A32" s="49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  <c r="AB32" s="51"/>
      <c r="AC32" s="51"/>
      <c r="AD32" s="51"/>
      <c r="AE32" s="51"/>
      <c r="AF32" s="51"/>
      <c r="AG32" s="51"/>
      <c r="AH32" s="56"/>
    </row>
    <row r="33" spans="1:34" s="50" customFormat="1">
      <c r="A33" s="49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  <c r="AA33" s="51"/>
      <c r="AB33" s="51"/>
      <c r="AC33" s="51"/>
      <c r="AD33" s="51"/>
      <c r="AE33" s="51"/>
      <c r="AF33" s="51"/>
      <c r="AG33" s="51"/>
      <c r="AH33" s="56"/>
    </row>
    <row r="34" spans="1:34" s="50" customFormat="1">
      <c r="A34" s="49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1"/>
      <c r="X34" s="51"/>
      <c r="Y34" s="51"/>
      <c r="Z34" s="51"/>
      <c r="AA34" s="51"/>
      <c r="AB34" s="51"/>
      <c r="AC34" s="51"/>
      <c r="AD34" s="51"/>
      <c r="AE34" s="51"/>
      <c r="AF34" s="51"/>
      <c r="AG34" s="51"/>
      <c r="AH34" s="56"/>
    </row>
    <row r="35" spans="1:34" s="50" customFormat="1">
      <c r="A35" s="49"/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  <c r="U35" s="51"/>
      <c r="V35" s="51"/>
      <c r="W35" s="51"/>
      <c r="X35" s="51"/>
      <c r="Y35" s="51"/>
      <c r="Z35" s="51"/>
      <c r="AA35" s="51"/>
      <c r="AB35" s="51"/>
      <c r="AC35" s="51"/>
      <c r="AD35" s="51"/>
      <c r="AE35" s="51"/>
      <c r="AF35" s="51"/>
      <c r="AG35" s="51"/>
      <c r="AH35" s="56"/>
    </row>
    <row r="36" spans="1:34" s="50" customFormat="1">
      <c r="A36" s="49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1"/>
      <c r="Y36" s="51"/>
      <c r="Z36" s="51"/>
      <c r="AA36" s="51"/>
      <c r="AB36" s="51"/>
      <c r="AC36" s="51"/>
      <c r="AD36" s="51"/>
      <c r="AE36" s="51"/>
      <c r="AF36" s="51"/>
      <c r="AG36" s="51"/>
      <c r="AH36" s="56"/>
    </row>
    <row r="37" spans="1:34" s="50" customFormat="1">
      <c r="A37" s="49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  <c r="X37" s="51"/>
      <c r="Y37" s="51"/>
      <c r="Z37" s="51"/>
      <c r="AA37" s="51"/>
      <c r="AB37" s="51"/>
      <c r="AC37" s="51"/>
      <c r="AD37" s="51"/>
      <c r="AE37" s="51"/>
      <c r="AF37" s="51"/>
      <c r="AG37" s="51"/>
      <c r="AH37" s="56"/>
    </row>
    <row r="38" spans="1:34" s="50" customFormat="1">
      <c r="A38" s="49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6"/>
    </row>
    <row r="39" spans="1:34" s="50" customFormat="1">
      <c r="A39" s="49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6"/>
    </row>
    <row r="40" spans="1:34" s="50" customFormat="1">
      <c r="A40" s="49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  <c r="AA40" s="51"/>
      <c r="AB40" s="51"/>
      <c r="AC40" s="51"/>
      <c r="AD40" s="51"/>
      <c r="AE40" s="51"/>
      <c r="AF40" s="51"/>
      <c r="AG40" s="51"/>
      <c r="AH40" s="56"/>
    </row>
    <row r="41" spans="1:34" s="50" customFormat="1">
      <c r="A41" s="49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  <c r="U41" s="51"/>
      <c r="V41" s="51"/>
      <c r="W41" s="51"/>
      <c r="X41" s="51"/>
      <c r="Y41" s="51"/>
      <c r="Z41" s="51"/>
      <c r="AA41" s="51"/>
      <c r="AB41" s="51"/>
      <c r="AC41" s="51"/>
      <c r="AD41" s="51"/>
      <c r="AE41" s="51"/>
      <c r="AF41" s="51"/>
      <c r="AG41" s="51"/>
      <c r="AH41" s="56"/>
    </row>
    <row r="42" spans="1:34" s="50" customFormat="1">
      <c r="A42" s="49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  <c r="T42" s="51"/>
      <c r="U42" s="51"/>
      <c r="V42" s="51"/>
      <c r="W42" s="51"/>
      <c r="X42" s="51"/>
      <c r="Y42" s="51"/>
      <c r="Z42" s="51"/>
      <c r="AA42" s="51"/>
      <c r="AB42" s="51"/>
      <c r="AC42" s="51"/>
      <c r="AD42" s="51"/>
      <c r="AE42" s="51"/>
      <c r="AF42" s="51"/>
      <c r="AG42" s="51"/>
      <c r="AH42" s="56"/>
    </row>
    <row r="43" spans="1:34" s="50" customFormat="1">
      <c r="A43" s="49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  <c r="U43" s="51"/>
      <c r="V43" s="51"/>
      <c r="W43" s="51"/>
      <c r="X43" s="51"/>
      <c r="Y43" s="51"/>
      <c r="Z43" s="51"/>
      <c r="AA43" s="51"/>
      <c r="AB43" s="51"/>
      <c r="AC43" s="51"/>
      <c r="AD43" s="51"/>
      <c r="AE43" s="51"/>
      <c r="AF43" s="51"/>
      <c r="AG43" s="51"/>
      <c r="AH43" s="56"/>
    </row>
    <row r="44" spans="1:34" s="50" customFormat="1">
      <c r="A44" s="49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1"/>
      <c r="U44" s="51"/>
      <c r="V44" s="51"/>
      <c r="W44" s="51"/>
      <c r="X44" s="51"/>
      <c r="Y44" s="51"/>
      <c r="Z44" s="51"/>
      <c r="AA44" s="51"/>
      <c r="AB44" s="51"/>
      <c r="AC44" s="51"/>
      <c r="AD44" s="51"/>
      <c r="AE44" s="51"/>
      <c r="AF44" s="51"/>
      <c r="AG44" s="51"/>
      <c r="AH44" s="56"/>
    </row>
    <row r="45" spans="1:34" s="50" customFormat="1">
      <c r="A45" s="49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  <c r="U45" s="51"/>
      <c r="V45" s="51"/>
      <c r="W45" s="51"/>
      <c r="X45" s="51"/>
      <c r="Y45" s="51"/>
      <c r="Z45" s="51"/>
      <c r="AA45" s="51"/>
      <c r="AB45" s="51"/>
      <c r="AC45" s="51"/>
      <c r="AD45" s="51"/>
      <c r="AE45" s="51"/>
      <c r="AF45" s="51"/>
      <c r="AG45" s="51"/>
      <c r="AH45" s="56"/>
    </row>
    <row r="46" spans="1:34" s="50" customFormat="1">
      <c r="A46" s="49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1"/>
      <c r="R46" s="51"/>
      <c r="S46" s="51"/>
      <c r="T46" s="51"/>
      <c r="U46" s="51"/>
      <c r="V46" s="51"/>
      <c r="W46" s="51"/>
      <c r="X46" s="51"/>
      <c r="Y46" s="51"/>
      <c r="Z46" s="51"/>
      <c r="AA46" s="51"/>
      <c r="AB46" s="51"/>
      <c r="AC46" s="51"/>
      <c r="AD46" s="51"/>
      <c r="AE46" s="51"/>
      <c r="AF46" s="51"/>
      <c r="AG46" s="51"/>
      <c r="AH46" s="56"/>
    </row>
    <row r="47" spans="1:34" s="50" customFormat="1">
      <c r="A47" s="49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  <c r="U47" s="51"/>
      <c r="V47" s="51"/>
      <c r="W47" s="51"/>
      <c r="X47" s="51"/>
      <c r="Y47" s="51"/>
      <c r="Z47" s="51"/>
      <c r="AA47" s="51"/>
      <c r="AB47" s="51"/>
      <c r="AC47" s="51"/>
      <c r="AD47" s="51"/>
      <c r="AE47" s="51"/>
      <c r="AF47" s="51"/>
      <c r="AG47" s="51"/>
      <c r="AH47" s="56"/>
    </row>
    <row r="48" spans="1:34" s="50" customFormat="1">
      <c r="A48" s="49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  <c r="U48" s="51"/>
      <c r="V48" s="51"/>
      <c r="W48" s="51"/>
      <c r="X48" s="51"/>
      <c r="Y48" s="51"/>
      <c r="Z48" s="51"/>
      <c r="AA48" s="51"/>
      <c r="AB48" s="51"/>
      <c r="AC48" s="51"/>
      <c r="AD48" s="51"/>
      <c r="AE48" s="51"/>
      <c r="AF48" s="51"/>
      <c r="AG48" s="51"/>
      <c r="AH48" s="56"/>
    </row>
    <row r="49" spans="1:34" s="50" customFormat="1">
      <c r="A49" s="49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  <c r="U49" s="51"/>
      <c r="V49" s="51"/>
      <c r="W49" s="51"/>
      <c r="X49" s="51"/>
      <c r="Y49" s="51"/>
      <c r="Z49" s="51"/>
      <c r="AA49" s="51"/>
      <c r="AB49" s="51"/>
      <c r="AC49" s="51"/>
      <c r="AD49" s="51"/>
      <c r="AE49" s="51"/>
      <c r="AF49" s="51"/>
      <c r="AG49" s="51"/>
      <c r="AH49" s="56"/>
    </row>
    <row r="50" spans="1:34" s="50" customFormat="1">
      <c r="A50" s="49"/>
      <c r="C50" s="51"/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1"/>
      <c r="U50" s="51"/>
      <c r="V50" s="51"/>
      <c r="W50" s="51"/>
      <c r="X50" s="51"/>
      <c r="Y50" s="51"/>
      <c r="Z50" s="51"/>
      <c r="AA50" s="51"/>
      <c r="AB50" s="51"/>
      <c r="AC50" s="51"/>
      <c r="AD50" s="51"/>
      <c r="AE50" s="51"/>
      <c r="AF50" s="51"/>
      <c r="AG50" s="51"/>
      <c r="AH50" s="56"/>
    </row>
    <row r="51" spans="1:34" s="50" customFormat="1">
      <c r="A51" s="49"/>
      <c r="C51" s="51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  <c r="U51" s="51"/>
      <c r="V51" s="51"/>
      <c r="W51" s="51"/>
      <c r="X51" s="51"/>
      <c r="Y51" s="51"/>
      <c r="Z51" s="51"/>
      <c r="AA51" s="51"/>
      <c r="AB51" s="51"/>
      <c r="AC51" s="51"/>
      <c r="AD51" s="51"/>
      <c r="AE51" s="51"/>
      <c r="AF51" s="51"/>
      <c r="AG51" s="51"/>
      <c r="AH51" s="56"/>
    </row>
    <row r="52" spans="1:34" s="50" customFormat="1">
      <c r="A52" s="49"/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  <c r="U52" s="51"/>
      <c r="V52" s="51"/>
      <c r="W52" s="51"/>
      <c r="X52" s="51"/>
      <c r="Y52" s="51"/>
      <c r="Z52" s="51"/>
      <c r="AA52" s="51"/>
      <c r="AB52" s="51"/>
      <c r="AC52" s="51"/>
      <c r="AD52" s="51"/>
      <c r="AE52" s="51"/>
      <c r="AF52" s="51"/>
      <c r="AG52" s="51"/>
      <c r="AH52" s="56"/>
    </row>
    <row r="53" spans="1:34" s="50" customFormat="1">
      <c r="A53" s="49"/>
      <c r="C53" s="51"/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  <c r="Q53" s="51"/>
      <c r="R53" s="51"/>
      <c r="S53" s="51"/>
      <c r="T53" s="51"/>
      <c r="U53" s="51"/>
      <c r="V53" s="51"/>
      <c r="W53" s="51"/>
      <c r="X53" s="51"/>
      <c r="Y53" s="51"/>
      <c r="Z53" s="51"/>
      <c r="AA53" s="51"/>
      <c r="AB53" s="51"/>
      <c r="AC53" s="51"/>
      <c r="AD53" s="51"/>
      <c r="AE53" s="51"/>
      <c r="AF53" s="51"/>
      <c r="AG53" s="51"/>
      <c r="AH53" s="56"/>
    </row>
    <row r="54" spans="1:34" s="50" customFormat="1">
      <c r="A54" s="49"/>
      <c r="C54" s="51"/>
      <c r="D54" s="51"/>
      <c r="E54" s="51"/>
      <c r="F54" s="51"/>
      <c r="G54" s="51"/>
      <c r="H54" s="51"/>
      <c r="I54" s="51"/>
      <c r="J54" s="51"/>
      <c r="K54" s="51"/>
      <c r="L54" s="51"/>
      <c r="M54" s="51"/>
      <c r="N54" s="51"/>
      <c r="O54" s="51"/>
      <c r="P54" s="51"/>
      <c r="Q54" s="51"/>
      <c r="R54" s="51"/>
      <c r="S54" s="51"/>
      <c r="T54" s="51"/>
      <c r="U54" s="51"/>
      <c r="V54" s="51"/>
      <c r="W54" s="51"/>
      <c r="X54" s="51"/>
      <c r="Y54" s="51"/>
      <c r="Z54" s="51"/>
      <c r="AA54" s="51"/>
      <c r="AB54" s="51"/>
      <c r="AC54" s="51"/>
      <c r="AD54" s="51"/>
      <c r="AE54" s="51"/>
      <c r="AF54" s="51"/>
      <c r="AG54" s="51"/>
      <c r="AH54" s="56"/>
    </row>
    <row r="55" spans="1:34" s="50" customFormat="1">
      <c r="A55" s="49"/>
      <c r="C55" s="51"/>
      <c r="D55" s="51"/>
      <c r="E55" s="51"/>
      <c r="F55" s="51"/>
      <c r="G55" s="51"/>
      <c r="H55" s="51"/>
      <c r="I55" s="51"/>
      <c r="J55" s="51"/>
      <c r="K55" s="51"/>
      <c r="L55" s="51"/>
      <c r="M55" s="51"/>
      <c r="N55" s="51"/>
      <c r="O55" s="51"/>
      <c r="P55" s="51"/>
      <c r="Q55" s="51"/>
      <c r="R55" s="51"/>
      <c r="S55" s="51"/>
      <c r="T55" s="51"/>
      <c r="U55" s="51"/>
      <c r="V55" s="51"/>
      <c r="W55" s="51"/>
      <c r="X55" s="51"/>
      <c r="Y55" s="51"/>
      <c r="Z55" s="51"/>
      <c r="AA55" s="51"/>
      <c r="AB55" s="51"/>
      <c r="AC55" s="51"/>
      <c r="AD55" s="51"/>
      <c r="AE55" s="51"/>
      <c r="AF55" s="51"/>
      <c r="AG55" s="51"/>
      <c r="AH55" s="56"/>
    </row>
    <row r="56" spans="1:34" s="50" customFormat="1">
      <c r="A56" s="49"/>
      <c r="C56" s="51"/>
      <c r="D56" s="51"/>
      <c r="E56" s="51"/>
      <c r="F56" s="51"/>
      <c r="G56" s="51"/>
      <c r="H56" s="51"/>
      <c r="I56" s="51"/>
      <c r="J56" s="51"/>
      <c r="K56" s="51"/>
      <c r="L56" s="51"/>
      <c r="M56" s="51"/>
      <c r="N56" s="51"/>
      <c r="O56" s="51"/>
      <c r="P56" s="51"/>
      <c r="Q56" s="51"/>
      <c r="R56" s="51"/>
      <c r="S56" s="51"/>
      <c r="T56" s="51"/>
      <c r="U56" s="51"/>
      <c r="V56" s="51"/>
      <c r="W56" s="51"/>
      <c r="X56" s="51"/>
      <c r="Y56" s="51"/>
      <c r="Z56" s="51"/>
      <c r="AA56" s="51"/>
      <c r="AB56" s="51"/>
      <c r="AC56" s="51"/>
      <c r="AD56" s="51"/>
      <c r="AE56" s="51"/>
      <c r="AF56" s="51"/>
      <c r="AG56" s="51"/>
      <c r="AH56" s="56"/>
    </row>
    <row r="57" spans="1:34" s="50" customFormat="1">
      <c r="A57" s="49"/>
      <c r="C57" s="51"/>
      <c r="D57" s="51"/>
      <c r="E57" s="51"/>
      <c r="F57" s="51"/>
      <c r="G57" s="51"/>
      <c r="H57" s="51"/>
      <c r="I57" s="51"/>
      <c r="J57" s="51"/>
      <c r="K57" s="51"/>
      <c r="L57" s="51"/>
      <c r="M57" s="51"/>
      <c r="N57" s="51"/>
      <c r="O57" s="51"/>
      <c r="P57" s="51"/>
      <c r="Q57" s="51"/>
      <c r="R57" s="51"/>
      <c r="S57" s="51"/>
      <c r="T57" s="51"/>
      <c r="U57" s="51"/>
      <c r="V57" s="51"/>
      <c r="W57" s="51"/>
      <c r="X57" s="51"/>
      <c r="Y57" s="51"/>
      <c r="Z57" s="51"/>
      <c r="AA57" s="51"/>
      <c r="AB57" s="51"/>
      <c r="AC57" s="51"/>
      <c r="AD57" s="51"/>
      <c r="AE57" s="51"/>
      <c r="AF57" s="51"/>
      <c r="AG57" s="51"/>
      <c r="AH57" s="56"/>
    </row>
    <row r="58" spans="1:34" s="50" customFormat="1">
      <c r="A58" s="49"/>
      <c r="C58" s="51"/>
      <c r="D58" s="51"/>
      <c r="E58" s="51"/>
      <c r="F58" s="51"/>
      <c r="G58" s="51"/>
      <c r="H58" s="51"/>
      <c r="I58" s="51"/>
      <c r="J58" s="51"/>
      <c r="K58" s="51"/>
      <c r="L58" s="51"/>
      <c r="M58" s="51"/>
      <c r="N58" s="51"/>
      <c r="O58" s="51"/>
      <c r="P58" s="51"/>
      <c r="Q58" s="51"/>
      <c r="R58" s="51"/>
      <c r="S58" s="51"/>
      <c r="T58" s="51"/>
      <c r="U58" s="51"/>
      <c r="V58" s="51"/>
      <c r="W58" s="51"/>
      <c r="X58" s="51"/>
      <c r="Y58" s="51"/>
      <c r="Z58" s="51"/>
      <c r="AA58" s="51"/>
      <c r="AB58" s="51"/>
      <c r="AC58" s="51"/>
      <c r="AD58" s="51"/>
      <c r="AE58" s="51"/>
      <c r="AF58" s="51"/>
      <c r="AG58" s="51"/>
      <c r="AH58" s="56"/>
    </row>
    <row r="59" spans="1:34" s="50" customFormat="1">
      <c r="A59" s="49"/>
      <c r="C59" s="51"/>
      <c r="D59" s="51"/>
      <c r="E59" s="51"/>
      <c r="F59" s="51"/>
      <c r="G59" s="51"/>
      <c r="H59" s="51"/>
      <c r="I59" s="51"/>
      <c r="J59" s="51"/>
      <c r="K59" s="51"/>
      <c r="L59" s="51"/>
      <c r="M59" s="51"/>
      <c r="N59" s="51"/>
      <c r="O59" s="51"/>
      <c r="P59" s="51"/>
      <c r="Q59" s="51"/>
      <c r="R59" s="51"/>
      <c r="S59" s="51"/>
      <c r="T59" s="51"/>
      <c r="U59" s="51"/>
      <c r="V59" s="51"/>
      <c r="W59" s="51"/>
      <c r="X59" s="51"/>
      <c r="Y59" s="51"/>
      <c r="Z59" s="51"/>
      <c r="AA59" s="51"/>
      <c r="AB59" s="51"/>
      <c r="AC59" s="51"/>
      <c r="AD59" s="51"/>
      <c r="AE59" s="51"/>
      <c r="AF59" s="51"/>
      <c r="AG59" s="51"/>
      <c r="AH59" s="56"/>
    </row>
    <row r="60" spans="1:34" s="50" customFormat="1">
      <c r="A60" s="49"/>
      <c r="C60" s="51"/>
      <c r="D60" s="51"/>
      <c r="E60" s="51"/>
      <c r="F60" s="51"/>
      <c r="G60" s="51"/>
      <c r="H60" s="51"/>
      <c r="I60" s="51"/>
      <c r="J60" s="51"/>
      <c r="K60" s="51"/>
      <c r="L60" s="51"/>
      <c r="M60" s="51"/>
      <c r="N60" s="51"/>
      <c r="O60" s="51"/>
      <c r="P60" s="51"/>
      <c r="Q60" s="51"/>
      <c r="R60" s="51"/>
      <c r="S60" s="51"/>
      <c r="T60" s="51"/>
      <c r="U60" s="51"/>
      <c r="V60" s="51"/>
      <c r="W60" s="51"/>
      <c r="X60" s="51"/>
      <c r="Y60" s="51"/>
      <c r="Z60" s="51"/>
      <c r="AA60" s="51"/>
      <c r="AB60" s="51"/>
      <c r="AC60" s="51"/>
      <c r="AD60" s="51"/>
      <c r="AE60" s="51"/>
      <c r="AF60" s="51"/>
      <c r="AG60" s="51"/>
      <c r="AH60" s="56"/>
    </row>
    <row r="61" spans="1:34" s="50" customFormat="1">
      <c r="A61" s="49"/>
      <c r="C61" s="51"/>
      <c r="D61" s="51"/>
      <c r="E61" s="51"/>
      <c r="F61" s="51"/>
      <c r="G61" s="51"/>
      <c r="H61" s="51"/>
      <c r="I61" s="51"/>
      <c r="J61" s="51"/>
      <c r="K61" s="51"/>
      <c r="L61" s="51"/>
      <c r="M61" s="51"/>
      <c r="N61" s="51"/>
      <c r="O61" s="51"/>
      <c r="P61" s="51"/>
      <c r="Q61" s="51"/>
      <c r="R61" s="51"/>
      <c r="S61" s="51"/>
      <c r="T61" s="51"/>
      <c r="U61" s="51"/>
      <c r="V61" s="51"/>
      <c r="W61" s="51"/>
      <c r="X61" s="51"/>
      <c r="Y61" s="51"/>
      <c r="Z61" s="51"/>
      <c r="AA61" s="51"/>
      <c r="AB61" s="51"/>
      <c r="AC61" s="51"/>
      <c r="AD61" s="51"/>
      <c r="AE61" s="51"/>
      <c r="AF61" s="51"/>
      <c r="AG61" s="51"/>
      <c r="AH61" s="56"/>
    </row>
    <row r="62" spans="1:34" s="50" customFormat="1">
      <c r="A62" s="49"/>
      <c r="C62" s="51"/>
      <c r="D62" s="51"/>
      <c r="E62" s="51"/>
      <c r="F62" s="51"/>
      <c r="G62" s="51"/>
      <c r="H62" s="51"/>
      <c r="I62" s="51"/>
      <c r="J62" s="51"/>
      <c r="K62" s="51"/>
      <c r="L62" s="51"/>
      <c r="M62" s="51"/>
      <c r="N62" s="51"/>
      <c r="O62" s="51"/>
      <c r="P62" s="51"/>
      <c r="Q62" s="51"/>
      <c r="R62" s="51"/>
      <c r="S62" s="51"/>
      <c r="T62" s="51"/>
      <c r="U62" s="51"/>
      <c r="V62" s="51"/>
      <c r="W62" s="51"/>
      <c r="X62" s="51"/>
      <c r="Y62" s="51"/>
      <c r="Z62" s="51"/>
      <c r="AA62" s="51"/>
      <c r="AB62" s="51"/>
      <c r="AC62" s="51"/>
      <c r="AD62" s="51"/>
      <c r="AE62" s="51"/>
      <c r="AF62" s="51"/>
      <c r="AG62" s="51"/>
      <c r="AH62" s="56"/>
    </row>
    <row r="63" spans="1:34" s="50" customFormat="1">
      <c r="A63" s="49"/>
      <c r="C63" s="51"/>
      <c r="D63" s="51"/>
      <c r="E63" s="51"/>
      <c r="F63" s="51"/>
      <c r="G63" s="51"/>
      <c r="H63" s="51"/>
      <c r="I63" s="51"/>
      <c r="J63" s="51"/>
      <c r="K63" s="51"/>
      <c r="L63" s="51"/>
      <c r="M63" s="51"/>
      <c r="N63" s="51"/>
      <c r="O63" s="51"/>
      <c r="P63" s="51"/>
      <c r="Q63" s="51"/>
      <c r="R63" s="51"/>
      <c r="S63" s="51"/>
      <c r="T63" s="51"/>
      <c r="U63" s="51"/>
      <c r="V63" s="51"/>
      <c r="W63" s="51"/>
      <c r="X63" s="51"/>
      <c r="Y63" s="51"/>
      <c r="Z63" s="51"/>
      <c r="AA63" s="51"/>
      <c r="AB63" s="51"/>
      <c r="AC63" s="51"/>
      <c r="AD63" s="51"/>
      <c r="AE63" s="51"/>
      <c r="AF63" s="51"/>
      <c r="AG63" s="51"/>
      <c r="AH63" s="56"/>
    </row>
    <row r="64" spans="1:34" s="50" customFormat="1">
      <c r="A64" s="49"/>
      <c r="C64" s="51"/>
      <c r="D64" s="51"/>
      <c r="E64" s="51"/>
      <c r="F64" s="51"/>
      <c r="G64" s="51"/>
      <c r="H64" s="51"/>
      <c r="I64" s="51"/>
      <c r="J64" s="51"/>
      <c r="K64" s="51"/>
      <c r="L64" s="51"/>
      <c r="M64" s="51"/>
      <c r="N64" s="51"/>
      <c r="O64" s="51"/>
      <c r="P64" s="51"/>
      <c r="Q64" s="51"/>
      <c r="R64" s="51"/>
      <c r="S64" s="51"/>
      <c r="T64" s="51"/>
      <c r="U64" s="51"/>
      <c r="V64" s="51"/>
      <c r="W64" s="51"/>
      <c r="X64" s="51"/>
      <c r="Y64" s="51"/>
      <c r="Z64" s="51"/>
      <c r="AA64" s="51"/>
      <c r="AB64" s="51"/>
      <c r="AC64" s="51"/>
      <c r="AD64" s="51"/>
      <c r="AE64" s="51"/>
      <c r="AF64" s="51"/>
      <c r="AG64" s="51"/>
      <c r="AH64" s="56"/>
    </row>
    <row r="65" spans="1:34" s="50" customFormat="1">
      <c r="A65" s="49"/>
      <c r="C65" s="51"/>
      <c r="D65" s="51"/>
      <c r="E65" s="51"/>
      <c r="F65" s="51"/>
      <c r="G65" s="51"/>
      <c r="H65" s="51"/>
      <c r="I65" s="51"/>
      <c r="J65" s="51"/>
      <c r="K65" s="51"/>
      <c r="L65" s="51"/>
      <c r="M65" s="51"/>
      <c r="N65" s="51"/>
      <c r="O65" s="51"/>
      <c r="P65" s="51"/>
      <c r="Q65" s="51"/>
      <c r="R65" s="51"/>
      <c r="S65" s="51"/>
      <c r="T65" s="51"/>
      <c r="U65" s="51"/>
      <c r="V65" s="51"/>
      <c r="W65" s="51"/>
      <c r="X65" s="51"/>
      <c r="Y65" s="51"/>
      <c r="Z65" s="51"/>
      <c r="AA65" s="51"/>
      <c r="AB65" s="51"/>
      <c r="AC65" s="51"/>
      <c r="AD65" s="51"/>
      <c r="AE65" s="51"/>
      <c r="AF65" s="51"/>
      <c r="AG65" s="51"/>
      <c r="AH65" s="56"/>
    </row>
    <row r="66" spans="1:34" s="50" customFormat="1">
      <c r="A66" s="49"/>
      <c r="C66" s="51"/>
      <c r="D66" s="51"/>
      <c r="E66" s="51"/>
      <c r="F66" s="51"/>
      <c r="G66" s="51"/>
      <c r="H66" s="51"/>
      <c r="I66" s="51"/>
      <c r="J66" s="51"/>
      <c r="K66" s="51"/>
      <c r="L66" s="51"/>
      <c r="M66" s="51"/>
      <c r="N66" s="51"/>
      <c r="O66" s="51"/>
      <c r="P66" s="51"/>
      <c r="Q66" s="51"/>
      <c r="R66" s="51"/>
      <c r="S66" s="51"/>
      <c r="T66" s="51"/>
      <c r="U66" s="51"/>
      <c r="V66" s="51"/>
      <c r="W66" s="51"/>
      <c r="X66" s="51"/>
      <c r="Y66" s="51"/>
      <c r="Z66" s="51"/>
      <c r="AA66" s="51"/>
      <c r="AB66" s="51"/>
      <c r="AC66" s="51"/>
      <c r="AD66" s="51"/>
      <c r="AE66" s="51"/>
      <c r="AF66" s="51"/>
      <c r="AG66" s="51"/>
      <c r="AH66" s="56"/>
    </row>
    <row r="67" spans="1:34" s="50" customFormat="1">
      <c r="A67" s="49"/>
      <c r="C67" s="51"/>
      <c r="D67" s="51"/>
      <c r="E67" s="51"/>
      <c r="F67" s="51"/>
      <c r="G67" s="51"/>
      <c r="H67" s="51"/>
      <c r="I67" s="51"/>
      <c r="J67" s="51"/>
      <c r="K67" s="51"/>
      <c r="L67" s="51"/>
      <c r="M67" s="51"/>
      <c r="N67" s="51"/>
      <c r="O67" s="51"/>
      <c r="P67" s="51"/>
      <c r="Q67" s="51"/>
      <c r="R67" s="51"/>
      <c r="S67" s="51"/>
      <c r="T67" s="51"/>
      <c r="U67" s="51"/>
      <c r="V67" s="51"/>
      <c r="W67" s="51"/>
      <c r="X67" s="51"/>
      <c r="Y67" s="51"/>
      <c r="Z67" s="51"/>
      <c r="AA67" s="51"/>
      <c r="AB67" s="51"/>
      <c r="AC67" s="51"/>
      <c r="AD67" s="51"/>
      <c r="AE67" s="51"/>
      <c r="AF67" s="51"/>
      <c r="AG67" s="51"/>
      <c r="AH67" s="56"/>
    </row>
    <row r="68" spans="1:34" s="50" customFormat="1">
      <c r="A68" s="49"/>
      <c r="C68" s="51"/>
      <c r="D68" s="51"/>
      <c r="E68" s="51"/>
      <c r="F68" s="51"/>
      <c r="G68" s="51"/>
      <c r="H68" s="51"/>
      <c r="I68" s="51"/>
      <c r="J68" s="51"/>
      <c r="K68" s="51"/>
      <c r="L68" s="51"/>
      <c r="M68" s="51"/>
      <c r="N68" s="51"/>
      <c r="O68" s="51"/>
      <c r="P68" s="51"/>
      <c r="Q68" s="51"/>
      <c r="R68" s="51"/>
      <c r="S68" s="51"/>
      <c r="T68" s="51"/>
      <c r="U68" s="51"/>
      <c r="V68" s="51"/>
      <c r="W68" s="51"/>
      <c r="X68" s="51"/>
      <c r="Y68" s="51"/>
      <c r="Z68" s="51"/>
      <c r="AA68" s="51"/>
      <c r="AB68" s="51"/>
      <c r="AC68" s="51"/>
      <c r="AD68" s="51"/>
      <c r="AE68" s="51"/>
      <c r="AF68" s="51"/>
      <c r="AG68" s="51"/>
      <c r="AH68" s="56"/>
    </row>
    <row r="69" spans="1:34" s="50" customFormat="1">
      <c r="A69" s="49"/>
      <c r="C69" s="51"/>
      <c r="D69" s="51"/>
      <c r="E69" s="51"/>
      <c r="F69" s="51"/>
      <c r="G69" s="51"/>
      <c r="H69" s="51"/>
      <c r="I69" s="51"/>
      <c r="J69" s="51"/>
      <c r="K69" s="51"/>
      <c r="L69" s="51"/>
      <c r="M69" s="51"/>
      <c r="N69" s="51"/>
      <c r="O69" s="51"/>
      <c r="P69" s="51"/>
      <c r="Q69" s="51"/>
      <c r="R69" s="51"/>
      <c r="S69" s="51"/>
      <c r="T69" s="51"/>
      <c r="U69" s="51"/>
      <c r="V69" s="51"/>
      <c r="W69" s="51"/>
      <c r="X69" s="51"/>
      <c r="Y69" s="51"/>
      <c r="Z69" s="51"/>
      <c r="AA69" s="51"/>
      <c r="AB69" s="51"/>
      <c r="AC69" s="51"/>
      <c r="AD69" s="51"/>
      <c r="AE69" s="51"/>
      <c r="AF69" s="51"/>
      <c r="AG69" s="51"/>
      <c r="AH69" s="56"/>
    </row>
    <row r="70" spans="1:34" s="50" customFormat="1">
      <c r="A70" s="49"/>
      <c r="C70" s="51"/>
      <c r="D70" s="51"/>
      <c r="E70" s="51"/>
      <c r="F70" s="51"/>
      <c r="G70" s="51"/>
      <c r="H70" s="51"/>
      <c r="I70" s="51"/>
      <c r="J70" s="51"/>
      <c r="K70" s="51"/>
      <c r="L70" s="51"/>
      <c r="M70" s="51"/>
      <c r="N70" s="51"/>
      <c r="O70" s="51"/>
      <c r="P70" s="51"/>
      <c r="Q70" s="51"/>
      <c r="R70" s="51"/>
      <c r="S70" s="51"/>
      <c r="T70" s="51"/>
      <c r="U70" s="51"/>
      <c r="V70" s="51"/>
      <c r="W70" s="51"/>
      <c r="X70" s="51"/>
      <c r="Y70" s="51"/>
      <c r="Z70" s="51"/>
      <c r="AA70" s="51"/>
      <c r="AB70" s="51"/>
      <c r="AC70" s="51"/>
      <c r="AD70" s="51"/>
      <c r="AE70" s="51"/>
      <c r="AF70" s="51"/>
      <c r="AG70" s="51"/>
      <c r="AH70" s="56"/>
    </row>
    <row r="71" spans="1:34" s="50" customFormat="1">
      <c r="A71" s="49"/>
      <c r="C71" s="51"/>
      <c r="D71" s="51"/>
      <c r="E71" s="51"/>
      <c r="F71" s="51"/>
      <c r="G71" s="51"/>
      <c r="H71" s="51"/>
      <c r="I71" s="51"/>
      <c r="J71" s="51"/>
      <c r="K71" s="51"/>
      <c r="L71" s="51"/>
      <c r="M71" s="51"/>
      <c r="N71" s="51"/>
      <c r="O71" s="51"/>
      <c r="P71" s="51"/>
      <c r="Q71" s="51"/>
      <c r="R71" s="51"/>
      <c r="S71" s="51"/>
      <c r="T71" s="51"/>
      <c r="U71" s="51"/>
      <c r="V71" s="51"/>
      <c r="W71" s="51"/>
      <c r="X71" s="51"/>
      <c r="Y71" s="51"/>
      <c r="Z71" s="51"/>
      <c r="AA71" s="51"/>
      <c r="AB71" s="51"/>
      <c r="AC71" s="51"/>
      <c r="AD71" s="51"/>
      <c r="AE71" s="51"/>
      <c r="AF71" s="51"/>
      <c r="AG71" s="51"/>
      <c r="AH71" s="56"/>
    </row>
    <row r="72" spans="1:34" s="50" customFormat="1">
      <c r="A72" s="49"/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51"/>
      <c r="P72" s="51"/>
      <c r="Q72" s="51"/>
      <c r="R72" s="51"/>
      <c r="S72" s="51"/>
      <c r="T72" s="51"/>
      <c r="U72" s="51"/>
      <c r="V72" s="51"/>
      <c r="W72" s="51"/>
      <c r="X72" s="51"/>
      <c r="Y72" s="51"/>
      <c r="Z72" s="51"/>
      <c r="AA72" s="51"/>
      <c r="AB72" s="51"/>
      <c r="AC72" s="51"/>
      <c r="AD72" s="51"/>
      <c r="AE72" s="51"/>
      <c r="AF72" s="51"/>
      <c r="AG72" s="51"/>
      <c r="AH72" s="56"/>
    </row>
    <row r="73" spans="1:34" s="50" customFormat="1">
      <c r="A73" s="49"/>
      <c r="C73" s="51"/>
      <c r="D73" s="51"/>
      <c r="E73" s="51"/>
      <c r="F73" s="51"/>
      <c r="G73" s="51"/>
      <c r="H73" s="51"/>
      <c r="I73" s="51"/>
      <c r="J73" s="51"/>
      <c r="K73" s="51"/>
      <c r="L73" s="51"/>
      <c r="M73" s="51"/>
      <c r="N73" s="51"/>
      <c r="O73" s="51"/>
      <c r="P73" s="51"/>
      <c r="Q73" s="51"/>
      <c r="R73" s="51"/>
      <c r="S73" s="51"/>
      <c r="T73" s="51"/>
      <c r="U73" s="51"/>
      <c r="V73" s="51"/>
      <c r="W73" s="51"/>
      <c r="X73" s="51"/>
      <c r="Y73" s="51"/>
      <c r="Z73" s="51"/>
      <c r="AA73" s="51"/>
      <c r="AB73" s="51"/>
      <c r="AC73" s="51"/>
      <c r="AD73" s="51"/>
      <c r="AE73" s="51"/>
      <c r="AF73" s="51"/>
      <c r="AG73" s="51"/>
      <c r="AH73" s="56"/>
    </row>
    <row r="74" spans="1:34" s="50" customFormat="1">
      <c r="A74" s="49"/>
      <c r="C74" s="51"/>
      <c r="D74" s="51"/>
      <c r="E74" s="51"/>
      <c r="F74" s="51"/>
      <c r="G74" s="51"/>
      <c r="H74" s="51"/>
      <c r="I74" s="51"/>
      <c r="J74" s="51"/>
      <c r="K74" s="51"/>
      <c r="L74" s="51"/>
      <c r="M74" s="51"/>
      <c r="N74" s="51"/>
      <c r="O74" s="51"/>
      <c r="P74" s="51"/>
      <c r="Q74" s="51"/>
      <c r="R74" s="51"/>
      <c r="S74" s="51"/>
      <c r="T74" s="51"/>
      <c r="U74" s="51"/>
      <c r="V74" s="51"/>
      <c r="W74" s="51"/>
      <c r="X74" s="51"/>
      <c r="Y74" s="51"/>
      <c r="Z74" s="51"/>
      <c r="AA74" s="51"/>
      <c r="AB74" s="51"/>
      <c r="AC74" s="51"/>
      <c r="AD74" s="51"/>
      <c r="AE74" s="51"/>
      <c r="AF74" s="51"/>
      <c r="AG74" s="51"/>
      <c r="AH74" s="56"/>
    </row>
    <row r="75" spans="1:34" s="50" customFormat="1">
      <c r="A75" s="49"/>
      <c r="C75" s="51"/>
      <c r="D75" s="51"/>
      <c r="E75" s="51"/>
      <c r="F75" s="51"/>
      <c r="G75" s="51"/>
      <c r="H75" s="51"/>
      <c r="I75" s="51"/>
      <c r="J75" s="51"/>
      <c r="K75" s="51"/>
      <c r="L75" s="51"/>
      <c r="M75" s="51"/>
      <c r="N75" s="51"/>
      <c r="O75" s="51"/>
      <c r="P75" s="51"/>
      <c r="Q75" s="51"/>
      <c r="R75" s="51"/>
      <c r="S75" s="51"/>
      <c r="T75" s="51"/>
      <c r="U75" s="51"/>
      <c r="V75" s="51"/>
      <c r="W75" s="51"/>
      <c r="X75" s="51"/>
      <c r="Y75" s="51"/>
      <c r="Z75" s="51"/>
      <c r="AA75" s="51"/>
      <c r="AB75" s="51"/>
      <c r="AC75" s="51"/>
      <c r="AD75" s="51"/>
      <c r="AE75" s="51"/>
      <c r="AF75" s="51"/>
      <c r="AG75" s="51"/>
      <c r="AH75" s="56"/>
    </row>
    <row r="76" spans="1:34" s="50" customFormat="1">
      <c r="A76" s="49"/>
      <c r="C76" s="51"/>
      <c r="D76" s="51"/>
      <c r="E76" s="51"/>
      <c r="F76" s="51"/>
      <c r="G76" s="51"/>
      <c r="H76" s="51"/>
      <c r="I76" s="51"/>
      <c r="J76" s="51"/>
      <c r="K76" s="51"/>
      <c r="L76" s="51"/>
      <c r="M76" s="51"/>
      <c r="N76" s="51"/>
      <c r="O76" s="51"/>
      <c r="P76" s="51"/>
      <c r="Q76" s="51"/>
      <c r="R76" s="51"/>
      <c r="S76" s="51"/>
      <c r="T76" s="51"/>
      <c r="U76" s="51"/>
      <c r="V76" s="51"/>
      <c r="W76" s="51"/>
      <c r="X76" s="51"/>
      <c r="Y76" s="51"/>
      <c r="Z76" s="51"/>
      <c r="AA76" s="51"/>
      <c r="AB76" s="51"/>
      <c r="AC76" s="51"/>
      <c r="AD76" s="51"/>
      <c r="AE76" s="51"/>
      <c r="AF76" s="51"/>
      <c r="AG76" s="51"/>
      <c r="AH76" s="56"/>
    </row>
    <row r="77" spans="1:34" s="50" customFormat="1">
      <c r="A77" s="49"/>
      <c r="C77" s="51"/>
      <c r="D77" s="51"/>
      <c r="E77" s="51"/>
      <c r="F77" s="51"/>
      <c r="G77" s="51"/>
      <c r="H77" s="51"/>
      <c r="I77" s="51"/>
      <c r="J77" s="51"/>
      <c r="K77" s="51"/>
      <c r="L77" s="51"/>
      <c r="M77" s="51"/>
      <c r="N77" s="51"/>
      <c r="O77" s="51"/>
      <c r="P77" s="51"/>
      <c r="Q77" s="51"/>
      <c r="R77" s="51"/>
      <c r="S77" s="51"/>
      <c r="T77" s="51"/>
      <c r="U77" s="51"/>
      <c r="V77" s="51"/>
      <c r="W77" s="51"/>
      <c r="X77" s="51"/>
      <c r="Y77" s="51"/>
      <c r="Z77" s="51"/>
      <c r="AA77" s="51"/>
      <c r="AB77" s="51"/>
      <c r="AC77" s="51"/>
      <c r="AD77" s="51"/>
      <c r="AE77" s="51"/>
      <c r="AF77" s="51"/>
      <c r="AG77" s="51"/>
      <c r="AH77" s="56"/>
    </row>
    <row r="78" spans="1:34" s="50" customFormat="1">
      <c r="A78" s="49"/>
      <c r="C78" s="51"/>
      <c r="D78" s="51"/>
      <c r="E78" s="51"/>
      <c r="F78" s="51"/>
      <c r="G78" s="51"/>
      <c r="H78" s="51"/>
      <c r="I78" s="51"/>
      <c r="J78" s="51"/>
      <c r="K78" s="51"/>
      <c r="L78" s="51"/>
      <c r="M78" s="51"/>
      <c r="N78" s="51"/>
      <c r="O78" s="51"/>
      <c r="P78" s="51"/>
      <c r="Q78" s="51"/>
      <c r="R78" s="51"/>
      <c r="S78" s="51"/>
      <c r="T78" s="51"/>
      <c r="U78" s="51"/>
      <c r="V78" s="51"/>
      <c r="W78" s="51"/>
      <c r="X78" s="51"/>
      <c r="Y78" s="51"/>
      <c r="Z78" s="51"/>
      <c r="AA78" s="51"/>
      <c r="AB78" s="51"/>
      <c r="AC78" s="51"/>
      <c r="AD78" s="51"/>
      <c r="AE78" s="51"/>
      <c r="AF78" s="51"/>
      <c r="AG78" s="51"/>
      <c r="AH78" s="56"/>
    </row>
    <row r="79" spans="1:34" s="50" customFormat="1">
      <c r="A79" s="49"/>
      <c r="C79" s="51"/>
      <c r="D79" s="51"/>
      <c r="E79" s="51"/>
      <c r="F79" s="51"/>
      <c r="G79" s="51"/>
      <c r="H79" s="51"/>
      <c r="I79" s="51"/>
      <c r="J79" s="51"/>
      <c r="K79" s="51"/>
      <c r="L79" s="51"/>
      <c r="M79" s="51"/>
      <c r="N79" s="51"/>
      <c r="O79" s="51"/>
      <c r="P79" s="51"/>
      <c r="Q79" s="51"/>
      <c r="R79" s="51"/>
      <c r="S79" s="51"/>
      <c r="T79" s="51"/>
      <c r="U79" s="51"/>
      <c r="V79" s="51"/>
      <c r="W79" s="51"/>
      <c r="X79" s="51"/>
      <c r="Y79" s="51"/>
      <c r="Z79" s="51"/>
      <c r="AA79" s="51"/>
      <c r="AB79" s="51"/>
      <c r="AC79" s="51"/>
      <c r="AD79" s="51"/>
      <c r="AE79" s="51"/>
      <c r="AF79" s="51"/>
      <c r="AG79" s="51"/>
      <c r="AH79" s="56"/>
    </row>
    <row r="80" spans="1:34" s="50" customFormat="1">
      <c r="A80" s="49"/>
      <c r="C80" s="51"/>
      <c r="D80" s="51"/>
      <c r="E80" s="51"/>
      <c r="F80" s="51"/>
      <c r="G80" s="51"/>
      <c r="H80" s="51"/>
      <c r="I80" s="51"/>
      <c r="J80" s="51"/>
      <c r="K80" s="51"/>
      <c r="L80" s="51"/>
      <c r="M80" s="51"/>
      <c r="N80" s="51"/>
      <c r="O80" s="51"/>
      <c r="P80" s="51"/>
      <c r="Q80" s="51"/>
      <c r="R80" s="51"/>
      <c r="S80" s="51"/>
      <c r="T80" s="51"/>
      <c r="U80" s="51"/>
      <c r="V80" s="51"/>
      <c r="W80" s="51"/>
      <c r="X80" s="51"/>
      <c r="Y80" s="51"/>
      <c r="Z80" s="51"/>
      <c r="AA80" s="51"/>
      <c r="AB80" s="51"/>
      <c r="AC80" s="51"/>
      <c r="AD80" s="51"/>
      <c r="AE80" s="51"/>
      <c r="AF80" s="51"/>
      <c r="AG80" s="51"/>
      <c r="AH80" s="56"/>
    </row>
    <row r="81" spans="1:34" s="50" customFormat="1">
      <c r="A81" s="49"/>
      <c r="C81" s="51"/>
      <c r="D81" s="51"/>
      <c r="E81" s="51"/>
      <c r="F81" s="51"/>
      <c r="G81" s="51"/>
      <c r="H81" s="51"/>
      <c r="I81" s="51"/>
      <c r="J81" s="51"/>
      <c r="K81" s="51"/>
      <c r="L81" s="51"/>
      <c r="M81" s="51"/>
      <c r="N81" s="51"/>
      <c r="O81" s="51"/>
      <c r="P81" s="51"/>
      <c r="Q81" s="51"/>
      <c r="R81" s="51"/>
      <c r="S81" s="51"/>
      <c r="T81" s="51"/>
      <c r="U81" s="51"/>
      <c r="V81" s="51"/>
      <c r="W81" s="51"/>
      <c r="X81" s="51"/>
      <c r="Y81" s="51"/>
      <c r="Z81" s="51"/>
      <c r="AA81" s="51"/>
      <c r="AB81" s="51"/>
      <c r="AC81" s="51"/>
      <c r="AD81" s="51"/>
      <c r="AE81" s="51"/>
      <c r="AF81" s="51"/>
      <c r="AG81" s="51"/>
      <c r="AH81" s="56"/>
    </row>
    <row r="82" spans="1:34" s="50" customFormat="1">
      <c r="A82" s="49"/>
      <c r="C82" s="51"/>
      <c r="D82" s="51"/>
      <c r="E82" s="51"/>
      <c r="F82" s="51"/>
      <c r="G82" s="51"/>
      <c r="H82" s="51"/>
      <c r="I82" s="51"/>
      <c r="J82" s="51"/>
      <c r="K82" s="51"/>
      <c r="L82" s="51"/>
      <c r="M82" s="51"/>
      <c r="N82" s="51"/>
      <c r="O82" s="51"/>
      <c r="P82" s="51"/>
      <c r="Q82" s="51"/>
      <c r="R82" s="51"/>
      <c r="S82" s="51"/>
      <c r="T82" s="51"/>
      <c r="U82" s="51"/>
      <c r="V82" s="51"/>
      <c r="W82" s="51"/>
      <c r="X82" s="51"/>
      <c r="Y82" s="51"/>
      <c r="Z82" s="51"/>
      <c r="AA82" s="51"/>
      <c r="AB82" s="51"/>
      <c r="AC82" s="51"/>
      <c r="AD82" s="51"/>
      <c r="AE82" s="51"/>
      <c r="AF82" s="51"/>
      <c r="AG82" s="51"/>
      <c r="AH82" s="56"/>
    </row>
    <row r="83" spans="1:34" s="50" customFormat="1">
      <c r="A83" s="49"/>
      <c r="C83" s="51"/>
      <c r="D83" s="51"/>
      <c r="E83" s="51"/>
      <c r="F83" s="51"/>
      <c r="G83" s="51"/>
      <c r="H83" s="51"/>
      <c r="I83" s="51"/>
      <c r="J83" s="51"/>
      <c r="K83" s="51"/>
      <c r="L83" s="51"/>
      <c r="M83" s="51"/>
      <c r="N83" s="51"/>
      <c r="O83" s="51"/>
      <c r="P83" s="51"/>
      <c r="Q83" s="51"/>
      <c r="R83" s="51"/>
      <c r="S83" s="51"/>
      <c r="T83" s="51"/>
      <c r="U83" s="51"/>
      <c r="V83" s="51"/>
      <c r="W83" s="51"/>
      <c r="X83" s="51"/>
      <c r="Y83" s="51"/>
      <c r="Z83" s="51"/>
      <c r="AA83" s="51"/>
      <c r="AB83" s="51"/>
      <c r="AC83" s="51"/>
      <c r="AD83" s="51"/>
      <c r="AE83" s="51"/>
      <c r="AF83" s="51"/>
      <c r="AG83" s="51"/>
      <c r="AH83" s="56"/>
    </row>
    <row r="84" spans="1:34" s="50" customFormat="1">
      <c r="A84" s="49"/>
      <c r="C84" s="51"/>
      <c r="D84" s="51"/>
      <c r="E84" s="51"/>
      <c r="F84" s="51"/>
      <c r="G84" s="51"/>
      <c r="H84" s="51"/>
      <c r="I84" s="51"/>
      <c r="J84" s="51"/>
      <c r="K84" s="51"/>
      <c r="L84" s="51"/>
      <c r="M84" s="51"/>
      <c r="N84" s="51"/>
      <c r="O84" s="51"/>
      <c r="P84" s="51"/>
      <c r="Q84" s="51"/>
      <c r="R84" s="51"/>
      <c r="S84" s="51"/>
      <c r="T84" s="51"/>
      <c r="U84" s="51"/>
      <c r="V84" s="51"/>
      <c r="W84" s="51"/>
      <c r="X84" s="51"/>
      <c r="Y84" s="51"/>
      <c r="Z84" s="51"/>
      <c r="AA84" s="51"/>
      <c r="AB84" s="51"/>
      <c r="AC84" s="51"/>
      <c r="AD84" s="51"/>
      <c r="AE84" s="51"/>
      <c r="AF84" s="51"/>
      <c r="AG84" s="51"/>
      <c r="AH84" s="56"/>
    </row>
    <row r="85" spans="1:34" s="50" customFormat="1">
      <c r="A85" s="49"/>
      <c r="C85" s="51"/>
      <c r="D85" s="51"/>
      <c r="E85" s="51"/>
      <c r="F85" s="51"/>
      <c r="G85" s="51"/>
      <c r="H85" s="51"/>
      <c r="I85" s="51"/>
      <c r="J85" s="51"/>
      <c r="K85" s="51"/>
      <c r="L85" s="51"/>
      <c r="M85" s="51"/>
      <c r="N85" s="51"/>
      <c r="O85" s="51"/>
      <c r="P85" s="51"/>
      <c r="Q85" s="51"/>
      <c r="R85" s="51"/>
      <c r="S85" s="51"/>
      <c r="T85" s="51"/>
      <c r="U85" s="51"/>
      <c r="V85" s="51"/>
      <c r="W85" s="51"/>
      <c r="X85" s="51"/>
      <c r="Y85" s="51"/>
      <c r="Z85" s="51"/>
      <c r="AA85" s="51"/>
      <c r="AB85" s="51"/>
      <c r="AC85" s="51"/>
      <c r="AD85" s="51"/>
      <c r="AE85" s="51"/>
      <c r="AF85" s="51"/>
      <c r="AG85" s="51"/>
      <c r="AH85" s="56"/>
    </row>
    <row r="86" spans="1:34" s="50" customFormat="1">
      <c r="A86" s="49"/>
      <c r="C86" s="51"/>
      <c r="D86" s="51"/>
      <c r="E86" s="51"/>
      <c r="F86" s="51"/>
      <c r="G86" s="51"/>
      <c r="H86" s="51"/>
      <c r="I86" s="51"/>
      <c r="J86" s="51"/>
      <c r="K86" s="51"/>
      <c r="L86" s="51"/>
      <c r="M86" s="51"/>
      <c r="N86" s="51"/>
      <c r="O86" s="51"/>
      <c r="P86" s="51"/>
      <c r="Q86" s="51"/>
      <c r="R86" s="51"/>
      <c r="S86" s="51"/>
      <c r="T86" s="51"/>
      <c r="U86" s="51"/>
      <c r="V86" s="51"/>
      <c r="W86" s="51"/>
      <c r="X86" s="51"/>
      <c r="Y86" s="51"/>
      <c r="Z86" s="51"/>
      <c r="AA86" s="51"/>
      <c r="AB86" s="51"/>
      <c r="AC86" s="51"/>
      <c r="AD86" s="51"/>
      <c r="AE86" s="51"/>
      <c r="AF86" s="51"/>
      <c r="AG86" s="51"/>
      <c r="AH86" s="56"/>
    </row>
    <row r="87" spans="1:34" s="50" customFormat="1">
      <c r="A87" s="49"/>
      <c r="C87" s="51"/>
      <c r="D87" s="51"/>
      <c r="E87" s="51"/>
      <c r="F87" s="51"/>
      <c r="G87" s="51"/>
      <c r="H87" s="51"/>
      <c r="I87" s="51"/>
      <c r="J87" s="51"/>
      <c r="K87" s="51"/>
      <c r="L87" s="51"/>
      <c r="M87" s="51"/>
      <c r="N87" s="51"/>
      <c r="O87" s="51"/>
      <c r="P87" s="51"/>
      <c r="Q87" s="51"/>
      <c r="R87" s="51"/>
      <c r="S87" s="51"/>
      <c r="T87" s="51"/>
      <c r="U87" s="51"/>
      <c r="V87" s="51"/>
      <c r="W87" s="51"/>
      <c r="X87" s="51"/>
      <c r="Y87" s="51"/>
      <c r="Z87" s="51"/>
      <c r="AA87" s="51"/>
      <c r="AB87" s="51"/>
      <c r="AC87" s="51"/>
      <c r="AD87" s="51"/>
      <c r="AE87" s="51"/>
      <c r="AF87" s="51"/>
      <c r="AG87" s="51"/>
      <c r="AH87" s="56"/>
    </row>
    <row r="88" spans="1:34" s="50" customFormat="1">
      <c r="A88" s="49"/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1"/>
      <c r="W88" s="51"/>
      <c r="X88" s="51"/>
      <c r="Y88" s="51"/>
      <c r="Z88" s="51"/>
      <c r="AA88" s="51"/>
      <c r="AB88" s="51"/>
      <c r="AC88" s="51"/>
      <c r="AD88" s="51"/>
      <c r="AE88" s="51"/>
      <c r="AF88" s="51"/>
      <c r="AG88" s="51"/>
      <c r="AH88" s="56"/>
    </row>
    <row r="89" spans="1:34" s="50" customFormat="1">
      <c r="A89" s="49"/>
      <c r="C89" s="51"/>
      <c r="D89" s="51"/>
      <c r="E89" s="51"/>
      <c r="F89" s="51"/>
      <c r="G89" s="51"/>
      <c r="H89" s="51"/>
      <c r="I89" s="51"/>
      <c r="J89" s="51"/>
      <c r="K89" s="51"/>
      <c r="L89" s="51"/>
      <c r="M89" s="51"/>
      <c r="N89" s="51"/>
      <c r="O89" s="51"/>
      <c r="P89" s="51"/>
      <c r="Q89" s="51"/>
      <c r="R89" s="51"/>
      <c r="S89" s="51"/>
      <c r="T89" s="51"/>
      <c r="U89" s="51"/>
      <c r="V89" s="51"/>
      <c r="W89" s="51"/>
      <c r="X89" s="51"/>
      <c r="Y89" s="51"/>
      <c r="Z89" s="51"/>
      <c r="AA89" s="51"/>
      <c r="AB89" s="51"/>
      <c r="AC89" s="51"/>
      <c r="AD89" s="51"/>
      <c r="AE89" s="51"/>
      <c r="AF89" s="51"/>
      <c r="AG89" s="51"/>
      <c r="AH89" s="56"/>
    </row>
    <row r="90" spans="1:34" s="50" customFormat="1">
      <c r="A90" s="49"/>
      <c r="C90" s="51"/>
      <c r="D90" s="51"/>
      <c r="E90" s="51"/>
      <c r="F90" s="51"/>
      <c r="G90" s="51"/>
      <c r="H90" s="51"/>
      <c r="I90" s="51"/>
      <c r="J90" s="51"/>
      <c r="K90" s="51"/>
      <c r="L90" s="51"/>
      <c r="M90" s="51"/>
      <c r="N90" s="51"/>
      <c r="O90" s="51"/>
      <c r="P90" s="51"/>
      <c r="Q90" s="51"/>
      <c r="R90" s="51"/>
      <c r="S90" s="51"/>
      <c r="T90" s="51"/>
      <c r="U90" s="51"/>
      <c r="V90" s="51"/>
      <c r="W90" s="51"/>
      <c r="X90" s="51"/>
      <c r="Y90" s="51"/>
      <c r="Z90" s="51"/>
      <c r="AA90" s="51"/>
      <c r="AB90" s="51"/>
      <c r="AC90" s="51"/>
      <c r="AD90" s="51"/>
      <c r="AE90" s="51"/>
      <c r="AF90" s="51"/>
      <c r="AG90" s="51"/>
      <c r="AH90" s="56"/>
    </row>
    <row r="91" spans="1:34" s="50" customFormat="1">
      <c r="A91" s="49"/>
      <c r="C91" s="51"/>
      <c r="D91" s="51"/>
      <c r="E91" s="51"/>
      <c r="F91" s="51"/>
      <c r="G91" s="51"/>
      <c r="H91" s="51"/>
      <c r="I91" s="51"/>
      <c r="J91" s="51"/>
      <c r="K91" s="51"/>
      <c r="L91" s="51"/>
      <c r="M91" s="51"/>
      <c r="N91" s="51"/>
      <c r="O91" s="51"/>
      <c r="P91" s="51"/>
      <c r="Q91" s="51"/>
      <c r="R91" s="51"/>
      <c r="S91" s="51"/>
      <c r="T91" s="51"/>
      <c r="U91" s="51"/>
      <c r="V91" s="51"/>
      <c r="W91" s="51"/>
      <c r="X91" s="51"/>
      <c r="Y91" s="51"/>
      <c r="Z91" s="51"/>
      <c r="AA91" s="51"/>
      <c r="AB91" s="51"/>
      <c r="AC91" s="51"/>
      <c r="AD91" s="51"/>
      <c r="AE91" s="51"/>
      <c r="AF91" s="51"/>
      <c r="AG91" s="51"/>
      <c r="AH91" s="56"/>
    </row>
    <row r="92" spans="1:34" s="50" customFormat="1">
      <c r="A92" s="49"/>
      <c r="C92" s="51"/>
      <c r="D92" s="51"/>
      <c r="E92" s="51"/>
      <c r="F92" s="51"/>
      <c r="G92" s="51"/>
      <c r="H92" s="51"/>
      <c r="I92" s="51"/>
      <c r="J92" s="51"/>
      <c r="K92" s="51"/>
      <c r="L92" s="51"/>
      <c r="M92" s="51"/>
      <c r="N92" s="51"/>
      <c r="O92" s="51"/>
      <c r="P92" s="51"/>
      <c r="Q92" s="51"/>
      <c r="R92" s="51"/>
      <c r="S92" s="51"/>
      <c r="T92" s="51"/>
      <c r="U92" s="51"/>
      <c r="V92" s="51"/>
      <c r="W92" s="51"/>
      <c r="X92" s="51"/>
      <c r="Y92" s="51"/>
      <c r="Z92" s="51"/>
      <c r="AA92" s="51"/>
      <c r="AB92" s="51"/>
      <c r="AC92" s="51"/>
      <c r="AD92" s="51"/>
      <c r="AE92" s="51"/>
      <c r="AF92" s="51"/>
      <c r="AG92" s="51"/>
      <c r="AH92" s="56"/>
    </row>
    <row r="93" spans="1:34" s="50" customFormat="1">
      <c r="A93" s="49"/>
      <c r="C93" s="51"/>
      <c r="D93" s="51"/>
      <c r="E93" s="51"/>
      <c r="F93" s="51"/>
      <c r="G93" s="51"/>
      <c r="H93" s="51"/>
      <c r="I93" s="51"/>
      <c r="J93" s="51"/>
      <c r="K93" s="51"/>
      <c r="L93" s="51"/>
      <c r="M93" s="51"/>
      <c r="N93" s="51"/>
      <c r="O93" s="51"/>
      <c r="P93" s="51"/>
      <c r="Q93" s="51"/>
      <c r="R93" s="51"/>
      <c r="S93" s="51"/>
      <c r="T93" s="51"/>
      <c r="U93" s="51"/>
      <c r="V93" s="51"/>
      <c r="W93" s="51"/>
      <c r="X93" s="51"/>
      <c r="Y93" s="51"/>
      <c r="Z93" s="51"/>
      <c r="AA93" s="51"/>
      <c r="AB93" s="51"/>
      <c r="AC93" s="51"/>
      <c r="AD93" s="51"/>
      <c r="AE93" s="51"/>
      <c r="AF93" s="51"/>
      <c r="AG93" s="51"/>
      <c r="AH93" s="56"/>
    </row>
    <row r="94" spans="1:34" s="50" customFormat="1">
      <c r="A94" s="49"/>
      <c r="C94" s="51"/>
      <c r="D94" s="51"/>
      <c r="E94" s="51"/>
      <c r="F94" s="51"/>
      <c r="G94" s="51"/>
      <c r="H94" s="51"/>
      <c r="I94" s="51"/>
      <c r="J94" s="51"/>
      <c r="K94" s="51"/>
      <c r="L94" s="51"/>
      <c r="M94" s="51"/>
      <c r="N94" s="51"/>
      <c r="O94" s="51"/>
      <c r="P94" s="51"/>
      <c r="Q94" s="51"/>
      <c r="R94" s="51"/>
      <c r="S94" s="51"/>
      <c r="T94" s="51"/>
      <c r="U94" s="51"/>
      <c r="V94" s="51"/>
      <c r="W94" s="51"/>
      <c r="X94" s="51"/>
      <c r="Y94" s="51"/>
      <c r="Z94" s="51"/>
      <c r="AA94" s="51"/>
      <c r="AB94" s="51"/>
      <c r="AC94" s="51"/>
      <c r="AD94" s="51"/>
      <c r="AE94" s="51"/>
      <c r="AF94" s="51"/>
      <c r="AG94" s="51"/>
      <c r="AH94" s="56"/>
    </row>
    <row r="95" spans="1:34" s="50" customFormat="1">
      <c r="A95" s="49"/>
      <c r="C95" s="51"/>
      <c r="D95" s="51"/>
      <c r="E95" s="51"/>
      <c r="F95" s="51"/>
      <c r="G95" s="51"/>
      <c r="H95" s="51"/>
      <c r="I95" s="51"/>
      <c r="J95" s="51"/>
      <c r="K95" s="51"/>
      <c r="L95" s="51"/>
      <c r="M95" s="51"/>
      <c r="N95" s="51"/>
      <c r="O95" s="51"/>
      <c r="P95" s="51"/>
      <c r="Q95" s="51"/>
      <c r="R95" s="51"/>
      <c r="S95" s="51"/>
      <c r="T95" s="51"/>
      <c r="U95" s="51"/>
      <c r="V95" s="51"/>
      <c r="W95" s="51"/>
      <c r="X95" s="51"/>
      <c r="Y95" s="51"/>
      <c r="Z95" s="51"/>
      <c r="AA95" s="51"/>
      <c r="AB95" s="51"/>
      <c r="AC95" s="51"/>
      <c r="AD95" s="51"/>
      <c r="AE95" s="51"/>
      <c r="AF95" s="51"/>
      <c r="AG95" s="51"/>
      <c r="AH95" s="56"/>
    </row>
    <row r="96" spans="1:34" s="50" customFormat="1">
      <c r="A96" s="49"/>
      <c r="C96" s="51"/>
      <c r="D96" s="51"/>
      <c r="E96" s="51"/>
      <c r="F96" s="51"/>
      <c r="G96" s="51"/>
      <c r="H96" s="51"/>
      <c r="I96" s="51"/>
      <c r="J96" s="51"/>
      <c r="K96" s="51"/>
      <c r="L96" s="51"/>
      <c r="M96" s="51"/>
      <c r="N96" s="51"/>
      <c r="O96" s="51"/>
      <c r="P96" s="51"/>
      <c r="Q96" s="51"/>
      <c r="R96" s="51"/>
      <c r="S96" s="51"/>
      <c r="T96" s="51"/>
      <c r="U96" s="51"/>
      <c r="V96" s="51"/>
      <c r="W96" s="51"/>
      <c r="X96" s="51"/>
      <c r="Y96" s="51"/>
      <c r="Z96" s="51"/>
      <c r="AA96" s="51"/>
      <c r="AB96" s="51"/>
      <c r="AC96" s="51"/>
      <c r="AD96" s="51"/>
      <c r="AE96" s="51"/>
      <c r="AF96" s="51"/>
      <c r="AG96" s="51"/>
      <c r="AH96" s="56"/>
    </row>
    <row r="97" spans="1:34" s="50" customFormat="1">
      <c r="A97" s="49"/>
      <c r="C97" s="51"/>
      <c r="D97" s="51"/>
      <c r="E97" s="51"/>
      <c r="F97" s="51"/>
      <c r="G97" s="51"/>
      <c r="H97" s="51"/>
      <c r="I97" s="51"/>
      <c r="J97" s="51"/>
      <c r="K97" s="51"/>
      <c r="L97" s="51"/>
      <c r="M97" s="51"/>
      <c r="N97" s="51"/>
      <c r="O97" s="51"/>
      <c r="P97" s="51"/>
      <c r="Q97" s="51"/>
      <c r="R97" s="51"/>
      <c r="S97" s="51"/>
      <c r="T97" s="51"/>
      <c r="U97" s="51"/>
      <c r="V97" s="51"/>
      <c r="W97" s="51"/>
      <c r="X97" s="51"/>
      <c r="Y97" s="51"/>
      <c r="Z97" s="51"/>
      <c r="AA97" s="51"/>
      <c r="AB97" s="51"/>
      <c r="AC97" s="51"/>
      <c r="AD97" s="51"/>
      <c r="AE97" s="51"/>
      <c r="AF97" s="51"/>
      <c r="AG97" s="51"/>
      <c r="AH97" s="56"/>
    </row>
    <row r="98" spans="1:34" s="50" customFormat="1">
      <c r="A98" s="49"/>
      <c r="C98" s="51"/>
      <c r="D98" s="51"/>
      <c r="E98" s="51"/>
      <c r="F98" s="51"/>
      <c r="G98" s="51"/>
      <c r="H98" s="51"/>
      <c r="I98" s="51"/>
      <c r="J98" s="51"/>
      <c r="K98" s="51"/>
      <c r="L98" s="51"/>
      <c r="M98" s="51"/>
      <c r="N98" s="51"/>
      <c r="O98" s="51"/>
      <c r="P98" s="51"/>
      <c r="Q98" s="51"/>
      <c r="R98" s="51"/>
      <c r="S98" s="51"/>
      <c r="T98" s="51"/>
      <c r="U98" s="51"/>
      <c r="V98" s="51"/>
      <c r="W98" s="51"/>
      <c r="X98" s="51"/>
      <c r="Y98" s="51"/>
      <c r="Z98" s="51"/>
      <c r="AA98" s="51"/>
      <c r="AB98" s="51"/>
      <c r="AC98" s="51"/>
      <c r="AD98" s="51"/>
      <c r="AE98" s="51"/>
      <c r="AF98" s="51"/>
      <c r="AG98" s="51"/>
      <c r="AH98" s="56"/>
    </row>
    <row r="99" spans="1:34" s="50" customFormat="1">
      <c r="A99" s="49"/>
      <c r="C99" s="51"/>
      <c r="D99" s="51"/>
      <c r="E99" s="51"/>
      <c r="F99" s="51"/>
      <c r="G99" s="51"/>
      <c r="H99" s="51"/>
      <c r="I99" s="51"/>
      <c r="J99" s="51"/>
      <c r="K99" s="51"/>
      <c r="L99" s="51"/>
      <c r="M99" s="51"/>
      <c r="N99" s="51"/>
      <c r="O99" s="51"/>
      <c r="P99" s="51"/>
      <c r="Q99" s="51"/>
      <c r="R99" s="51"/>
      <c r="S99" s="51"/>
      <c r="T99" s="51"/>
      <c r="U99" s="51"/>
      <c r="V99" s="51"/>
      <c r="W99" s="51"/>
      <c r="X99" s="51"/>
      <c r="Y99" s="51"/>
      <c r="Z99" s="51"/>
      <c r="AA99" s="51"/>
      <c r="AB99" s="51"/>
      <c r="AC99" s="51"/>
      <c r="AD99" s="51"/>
      <c r="AE99" s="51"/>
      <c r="AF99" s="51"/>
      <c r="AG99" s="51"/>
      <c r="AH99" s="56"/>
    </row>
    <row r="100" spans="1:34" s="50" customFormat="1">
      <c r="A100" s="49"/>
      <c r="C100" s="51"/>
      <c r="D100" s="51"/>
      <c r="E100" s="51"/>
      <c r="F100" s="51"/>
      <c r="G100" s="51"/>
      <c r="H100" s="51"/>
      <c r="I100" s="51"/>
      <c r="J100" s="51"/>
      <c r="K100" s="51"/>
      <c r="L100" s="51"/>
      <c r="M100" s="51"/>
      <c r="N100" s="51"/>
      <c r="O100" s="51"/>
      <c r="P100" s="51"/>
      <c r="Q100" s="51"/>
      <c r="R100" s="51"/>
      <c r="S100" s="51"/>
      <c r="T100" s="51"/>
      <c r="U100" s="51"/>
      <c r="V100" s="51"/>
      <c r="W100" s="51"/>
      <c r="X100" s="51"/>
      <c r="Y100" s="51"/>
      <c r="Z100" s="51"/>
      <c r="AA100" s="51"/>
      <c r="AB100" s="51"/>
      <c r="AC100" s="51"/>
      <c r="AD100" s="51"/>
      <c r="AE100" s="51"/>
      <c r="AF100" s="51"/>
      <c r="AG100" s="51"/>
      <c r="AH100" s="56"/>
    </row>
    <row r="101" spans="1:34" s="50" customFormat="1">
      <c r="A101" s="49"/>
      <c r="C101" s="51"/>
      <c r="D101" s="51"/>
      <c r="E101" s="51"/>
      <c r="F101" s="51"/>
      <c r="G101" s="51"/>
      <c r="H101" s="51"/>
      <c r="I101" s="51"/>
      <c r="J101" s="51"/>
      <c r="K101" s="51"/>
      <c r="L101" s="51"/>
      <c r="M101" s="51"/>
      <c r="N101" s="51"/>
      <c r="O101" s="51"/>
      <c r="P101" s="51"/>
      <c r="Q101" s="51"/>
      <c r="R101" s="51"/>
      <c r="S101" s="51"/>
      <c r="T101" s="51"/>
      <c r="U101" s="51"/>
      <c r="V101" s="51"/>
      <c r="W101" s="51"/>
      <c r="X101" s="51"/>
      <c r="Y101" s="51"/>
      <c r="Z101" s="51"/>
      <c r="AA101" s="51"/>
      <c r="AB101" s="51"/>
      <c r="AC101" s="51"/>
      <c r="AD101" s="51"/>
      <c r="AE101" s="51"/>
      <c r="AF101" s="51"/>
      <c r="AG101" s="51"/>
      <c r="AH101" s="56"/>
    </row>
    <row r="102" spans="1:34" s="50" customFormat="1">
      <c r="A102" s="49"/>
      <c r="C102" s="51"/>
      <c r="D102" s="51"/>
      <c r="E102" s="51"/>
      <c r="F102" s="51"/>
      <c r="G102" s="51"/>
      <c r="H102" s="51"/>
      <c r="I102" s="51"/>
      <c r="J102" s="51"/>
      <c r="K102" s="51"/>
      <c r="L102" s="51"/>
      <c r="M102" s="51"/>
      <c r="N102" s="51"/>
      <c r="O102" s="51"/>
      <c r="P102" s="51"/>
      <c r="Q102" s="51"/>
      <c r="R102" s="51"/>
      <c r="S102" s="51"/>
      <c r="T102" s="51"/>
      <c r="U102" s="51"/>
      <c r="V102" s="51"/>
      <c r="W102" s="51"/>
      <c r="X102" s="51"/>
      <c r="Y102" s="51"/>
      <c r="Z102" s="51"/>
      <c r="AA102" s="51"/>
      <c r="AB102" s="51"/>
      <c r="AC102" s="51"/>
      <c r="AD102" s="51"/>
      <c r="AE102" s="51"/>
      <c r="AF102" s="51"/>
      <c r="AG102" s="51"/>
      <c r="AH102" s="56"/>
    </row>
    <row r="103" spans="1:34" s="50" customFormat="1">
      <c r="A103" s="49"/>
      <c r="C103" s="51"/>
      <c r="D103" s="51"/>
      <c r="E103" s="51"/>
      <c r="F103" s="51"/>
      <c r="G103" s="51"/>
      <c r="H103" s="51"/>
      <c r="I103" s="51"/>
      <c r="J103" s="51"/>
      <c r="K103" s="51"/>
      <c r="L103" s="51"/>
      <c r="M103" s="51"/>
      <c r="N103" s="51"/>
      <c r="O103" s="51"/>
      <c r="P103" s="51"/>
      <c r="Q103" s="51"/>
      <c r="R103" s="51"/>
      <c r="S103" s="51"/>
      <c r="T103" s="51"/>
      <c r="U103" s="51"/>
      <c r="V103" s="51"/>
      <c r="W103" s="51"/>
      <c r="X103" s="51"/>
      <c r="Y103" s="51"/>
      <c r="Z103" s="51"/>
      <c r="AA103" s="51"/>
      <c r="AB103" s="51"/>
      <c r="AC103" s="51"/>
      <c r="AD103" s="51"/>
      <c r="AE103" s="51"/>
      <c r="AF103" s="51"/>
      <c r="AG103" s="51"/>
      <c r="AH103" s="56"/>
    </row>
    <row r="104" spans="1:34" s="50" customFormat="1">
      <c r="A104" s="49"/>
      <c r="C104" s="51"/>
      <c r="D104" s="51"/>
      <c r="E104" s="51"/>
      <c r="F104" s="51"/>
      <c r="G104" s="51"/>
      <c r="H104" s="51"/>
      <c r="I104" s="51"/>
      <c r="J104" s="51"/>
      <c r="K104" s="51"/>
      <c r="L104" s="51"/>
      <c r="M104" s="51"/>
      <c r="N104" s="51"/>
      <c r="O104" s="51"/>
      <c r="P104" s="51"/>
      <c r="Q104" s="51"/>
      <c r="R104" s="51"/>
      <c r="S104" s="51"/>
      <c r="T104" s="51"/>
      <c r="U104" s="51"/>
      <c r="V104" s="51"/>
      <c r="W104" s="51"/>
      <c r="X104" s="51"/>
      <c r="Y104" s="51"/>
      <c r="Z104" s="51"/>
      <c r="AA104" s="51"/>
      <c r="AB104" s="51"/>
      <c r="AC104" s="51"/>
      <c r="AD104" s="51"/>
      <c r="AE104" s="51"/>
      <c r="AF104" s="51"/>
      <c r="AG104" s="51"/>
      <c r="AH104" s="56"/>
    </row>
    <row r="105" spans="1:34" s="50" customFormat="1">
      <c r="A105" s="49"/>
      <c r="C105" s="51"/>
      <c r="D105" s="51"/>
      <c r="E105" s="51"/>
      <c r="F105" s="51"/>
      <c r="G105" s="51"/>
      <c r="H105" s="51"/>
      <c r="I105" s="51"/>
      <c r="J105" s="51"/>
      <c r="K105" s="51"/>
      <c r="L105" s="51"/>
      <c r="M105" s="51"/>
      <c r="N105" s="51"/>
      <c r="O105" s="51"/>
      <c r="P105" s="51"/>
      <c r="Q105" s="51"/>
      <c r="R105" s="51"/>
      <c r="S105" s="51"/>
      <c r="T105" s="51"/>
      <c r="U105" s="51"/>
      <c r="V105" s="51"/>
      <c r="W105" s="51"/>
      <c r="X105" s="51"/>
      <c r="Y105" s="51"/>
      <c r="Z105" s="51"/>
      <c r="AA105" s="51"/>
      <c r="AB105" s="51"/>
      <c r="AC105" s="51"/>
      <c r="AD105" s="51"/>
      <c r="AE105" s="51"/>
      <c r="AF105" s="51"/>
      <c r="AG105" s="51"/>
      <c r="AH105" s="56"/>
    </row>
    <row r="106" spans="1:34" s="50" customFormat="1">
      <c r="A106" s="49"/>
      <c r="C106" s="51"/>
      <c r="D106" s="51"/>
      <c r="E106" s="51"/>
      <c r="F106" s="51"/>
      <c r="G106" s="51"/>
      <c r="H106" s="51"/>
      <c r="I106" s="51"/>
      <c r="J106" s="51"/>
      <c r="K106" s="51"/>
      <c r="L106" s="51"/>
      <c r="M106" s="51"/>
      <c r="N106" s="51"/>
      <c r="O106" s="51"/>
      <c r="P106" s="51"/>
      <c r="Q106" s="51"/>
      <c r="R106" s="51"/>
      <c r="S106" s="51"/>
      <c r="T106" s="51"/>
      <c r="U106" s="51"/>
      <c r="V106" s="51"/>
      <c r="W106" s="51"/>
      <c r="X106" s="51"/>
      <c r="Y106" s="51"/>
      <c r="Z106" s="51"/>
      <c r="AA106" s="51"/>
      <c r="AB106" s="51"/>
      <c r="AC106" s="51"/>
      <c r="AD106" s="51"/>
      <c r="AE106" s="51"/>
      <c r="AF106" s="51"/>
      <c r="AG106" s="51"/>
      <c r="AH106" s="56"/>
    </row>
    <row r="107" spans="1:34" s="50" customFormat="1">
      <c r="A107" s="49"/>
      <c r="C107" s="51"/>
      <c r="D107" s="51"/>
      <c r="E107" s="51"/>
      <c r="F107" s="51"/>
      <c r="G107" s="51"/>
      <c r="H107" s="51"/>
      <c r="I107" s="51"/>
      <c r="J107" s="51"/>
      <c r="K107" s="51"/>
      <c r="L107" s="51"/>
      <c r="M107" s="51"/>
      <c r="N107" s="51"/>
      <c r="O107" s="51"/>
      <c r="P107" s="51"/>
      <c r="Q107" s="51"/>
      <c r="R107" s="51"/>
      <c r="S107" s="51"/>
      <c r="T107" s="51"/>
      <c r="U107" s="51"/>
      <c r="V107" s="51"/>
      <c r="W107" s="51"/>
      <c r="X107" s="51"/>
      <c r="Y107" s="51"/>
      <c r="Z107" s="51"/>
      <c r="AA107" s="51"/>
      <c r="AB107" s="51"/>
      <c r="AC107" s="51"/>
      <c r="AD107" s="51"/>
      <c r="AE107" s="51"/>
      <c r="AF107" s="51"/>
      <c r="AG107" s="51"/>
      <c r="AH107" s="56"/>
    </row>
    <row r="108" spans="1:34" s="50" customFormat="1">
      <c r="A108" s="49"/>
      <c r="C108" s="51"/>
      <c r="D108" s="51"/>
      <c r="E108" s="51"/>
      <c r="F108" s="51"/>
      <c r="G108" s="51"/>
      <c r="H108" s="51"/>
      <c r="I108" s="51"/>
      <c r="J108" s="51"/>
      <c r="K108" s="51"/>
      <c r="L108" s="51"/>
      <c r="M108" s="51"/>
      <c r="N108" s="51"/>
      <c r="O108" s="51"/>
      <c r="P108" s="51"/>
      <c r="Q108" s="51"/>
      <c r="R108" s="51"/>
      <c r="S108" s="51"/>
      <c r="T108" s="51"/>
      <c r="U108" s="51"/>
      <c r="V108" s="51"/>
      <c r="W108" s="51"/>
      <c r="X108" s="51"/>
      <c r="Y108" s="51"/>
      <c r="Z108" s="51"/>
      <c r="AA108" s="51"/>
      <c r="AB108" s="51"/>
      <c r="AC108" s="51"/>
      <c r="AD108" s="51"/>
      <c r="AE108" s="51"/>
      <c r="AF108" s="51"/>
      <c r="AG108" s="51"/>
      <c r="AH108" s="56"/>
    </row>
    <row r="109" spans="1:34" s="50" customFormat="1">
      <c r="A109" s="49"/>
      <c r="C109" s="51"/>
      <c r="D109" s="51"/>
      <c r="E109" s="51"/>
      <c r="F109" s="51"/>
      <c r="G109" s="51"/>
      <c r="H109" s="51"/>
      <c r="I109" s="51"/>
      <c r="J109" s="51"/>
      <c r="K109" s="51"/>
      <c r="L109" s="51"/>
      <c r="M109" s="51"/>
      <c r="N109" s="51"/>
      <c r="O109" s="51"/>
      <c r="P109" s="51"/>
      <c r="Q109" s="51"/>
      <c r="R109" s="51"/>
      <c r="S109" s="51"/>
      <c r="T109" s="51"/>
      <c r="U109" s="51"/>
      <c r="V109" s="51"/>
      <c r="W109" s="51"/>
      <c r="X109" s="51"/>
      <c r="Y109" s="51"/>
      <c r="Z109" s="51"/>
      <c r="AA109" s="51"/>
      <c r="AB109" s="51"/>
      <c r="AC109" s="51"/>
      <c r="AD109" s="51"/>
      <c r="AE109" s="51"/>
      <c r="AF109" s="51"/>
      <c r="AG109" s="51"/>
      <c r="AH109" s="56"/>
    </row>
    <row r="110" spans="1:34" s="50" customFormat="1">
      <c r="A110" s="49"/>
      <c r="C110" s="51"/>
      <c r="D110" s="51"/>
      <c r="E110" s="51"/>
      <c r="F110" s="51"/>
      <c r="G110" s="51"/>
      <c r="H110" s="51"/>
      <c r="I110" s="51"/>
      <c r="J110" s="51"/>
      <c r="K110" s="51"/>
      <c r="L110" s="51"/>
      <c r="M110" s="51"/>
      <c r="N110" s="51"/>
      <c r="O110" s="51"/>
      <c r="P110" s="51"/>
      <c r="Q110" s="51"/>
      <c r="R110" s="51"/>
      <c r="S110" s="51"/>
      <c r="T110" s="51"/>
      <c r="U110" s="51"/>
      <c r="V110" s="51"/>
      <c r="W110" s="51"/>
      <c r="X110" s="51"/>
      <c r="Y110" s="51"/>
      <c r="Z110" s="51"/>
      <c r="AA110" s="51"/>
      <c r="AB110" s="51"/>
      <c r="AC110" s="51"/>
      <c r="AD110" s="51"/>
      <c r="AE110" s="51"/>
      <c r="AF110" s="51"/>
      <c r="AG110" s="51"/>
      <c r="AH110" s="56"/>
    </row>
    <row r="111" spans="1:34" s="50" customFormat="1">
      <c r="A111" s="49"/>
      <c r="C111" s="51"/>
      <c r="D111" s="51"/>
      <c r="E111" s="51"/>
      <c r="F111" s="51"/>
      <c r="G111" s="51"/>
      <c r="H111" s="51"/>
      <c r="I111" s="51"/>
      <c r="J111" s="51"/>
      <c r="K111" s="51"/>
      <c r="L111" s="51"/>
      <c r="M111" s="51"/>
      <c r="N111" s="51"/>
      <c r="O111" s="51"/>
      <c r="P111" s="51"/>
      <c r="Q111" s="51"/>
      <c r="R111" s="51"/>
      <c r="S111" s="51"/>
      <c r="T111" s="51"/>
      <c r="U111" s="51"/>
      <c r="V111" s="51"/>
      <c r="W111" s="51"/>
      <c r="X111" s="51"/>
      <c r="Y111" s="51"/>
      <c r="Z111" s="51"/>
      <c r="AA111" s="51"/>
      <c r="AB111" s="51"/>
      <c r="AC111" s="51"/>
      <c r="AD111" s="51"/>
      <c r="AE111" s="51"/>
      <c r="AF111" s="51"/>
      <c r="AG111" s="51"/>
      <c r="AH111" s="56"/>
    </row>
    <row r="112" spans="1:34" s="50" customFormat="1">
      <c r="A112" s="49"/>
      <c r="C112" s="51"/>
      <c r="D112" s="51"/>
      <c r="E112" s="51"/>
      <c r="F112" s="51"/>
      <c r="G112" s="51"/>
      <c r="H112" s="51"/>
      <c r="I112" s="51"/>
      <c r="J112" s="51"/>
      <c r="K112" s="51"/>
      <c r="L112" s="51"/>
      <c r="M112" s="51"/>
      <c r="N112" s="51"/>
      <c r="O112" s="51"/>
      <c r="P112" s="51"/>
      <c r="Q112" s="51"/>
      <c r="R112" s="51"/>
      <c r="S112" s="51"/>
      <c r="T112" s="51"/>
      <c r="U112" s="51"/>
      <c r="V112" s="51"/>
      <c r="W112" s="51"/>
      <c r="X112" s="51"/>
      <c r="Y112" s="51"/>
      <c r="Z112" s="51"/>
      <c r="AA112" s="51"/>
      <c r="AB112" s="51"/>
      <c r="AC112" s="51"/>
      <c r="AD112" s="51"/>
      <c r="AE112" s="51"/>
      <c r="AF112" s="51"/>
      <c r="AG112" s="51"/>
      <c r="AH112" s="56"/>
    </row>
    <row r="113" spans="1:34" s="50" customFormat="1">
      <c r="A113" s="49"/>
      <c r="C113" s="51"/>
      <c r="D113" s="51"/>
      <c r="E113" s="51"/>
      <c r="F113" s="51"/>
      <c r="G113" s="51"/>
      <c r="H113" s="51"/>
      <c r="I113" s="51"/>
      <c r="J113" s="51"/>
      <c r="K113" s="51"/>
      <c r="L113" s="51"/>
      <c r="M113" s="51"/>
      <c r="N113" s="51"/>
      <c r="O113" s="51"/>
      <c r="P113" s="51"/>
      <c r="Q113" s="51"/>
      <c r="R113" s="51"/>
      <c r="S113" s="51"/>
      <c r="T113" s="51"/>
      <c r="U113" s="51"/>
      <c r="V113" s="51"/>
      <c r="W113" s="51"/>
      <c r="X113" s="51"/>
      <c r="Y113" s="51"/>
      <c r="Z113" s="51"/>
      <c r="AA113" s="51"/>
      <c r="AB113" s="51"/>
      <c r="AC113" s="51"/>
      <c r="AD113" s="51"/>
      <c r="AE113" s="51"/>
      <c r="AF113" s="51"/>
      <c r="AG113" s="51"/>
      <c r="AH113" s="56"/>
    </row>
    <row r="114" spans="1:34" s="50" customFormat="1">
      <c r="A114" s="49"/>
      <c r="C114" s="51"/>
      <c r="D114" s="51"/>
      <c r="E114" s="51"/>
      <c r="F114" s="51"/>
      <c r="G114" s="51"/>
      <c r="H114" s="51"/>
      <c r="I114" s="51"/>
      <c r="J114" s="51"/>
      <c r="K114" s="51"/>
      <c r="L114" s="51"/>
      <c r="M114" s="51"/>
      <c r="N114" s="51"/>
      <c r="O114" s="51"/>
      <c r="P114" s="51"/>
      <c r="Q114" s="51"/>
      <c r="R114" s="51"/>
      <c r="S114" s="51"/>
      <c r="T114" s="51"/>
      <c r="U114" s="51"/>
      <c r="V114" s="51"/>
      <c r="W114" s="51"/>
      <c r="X114" s="51"/>
      <c r="Y114" s="51"/>
      <c r="Z114" s="51"/>
      <c r="AA114" s="51"/>
      <c r="AB114" s="51"/>
      <c r="AC114" s="51"/>
      <c r="AD114" s="51"/>
      <c r="AE114" s="51"/>
      <c r="AF114" s="51"/>
      <c r="AG114" s="51"/>
      <c r="AH114" s="56"/>
    </row>
    <row r="115" spans="1:34" s="50" customFormat="1">
      <c r="A115" s="49"/>
      <c r="C115" s="51"/>
      <c r="D115" s="51"/>
      <c r="E115" s="51"/>
      <c r="F115" s="51"/>
      <c r="G115" s="51"/>
      <c r="H115" s="51"/>
      <c r="I115" s="51"/>
      <c r="J115" s="51"/>
      <c r="K115" s="51"/>
      <c r="L115" s="51"/>
      <c r="M115" s="51"/>
      <c r="N115" s="51"/>
      <c r="O115" s="51"/>
      <c r="P115" s="51"/>
      <c r="Q115" s="51"/>
      <c r="R115" s="51"/>
      <c r="S115" s="51"/>
      <c r="T115" s="51"/>
      <c r="U115" s="51"/>
      <c r="V115" s="51"/>
      <c r="W115" s="51"/>
      <c r="X115" s="51"/>
      <c r="Y115" s="51"/>
      <c r="Z115" s="51"/>
      <c r="AA115" s="51"/>
      <c r="AB115" s="51"/>
      <c r="AC115" s="51"/>
      <c r="AD115" s="51"/>
      <c r="AE115" s="51"/>
      <c r="AF115" s="51"/>
      <c r="AG115" s="51"/>
      <c r="AH115" s="56"/>
    </row>
    <row r="116" spans="1:34" s="50" customFormat="1">
      <c r="A116" s="49"/>
      <c r="C116" s="51"/>
      <c r="D116" s="51"/>
      <c r="E116" s="51"/>
      <c r="F116" s="51"/>
      <c r="G116" s="51"/>
      <c r="H116" s="51"/>
      <c r="I116" s="51"/>
      <c r="J116" s="51"/>
      <c r="K116" s="51"/>
      <c r="L116" s="51"/>
      <c r="M116" s="51"/>
      <c r="N116" s="51"/>
      <c r="O116" s="51"/>
      <c r="P116" s="51"/>
      <c r="Q116" s="51"/>
      <c r="R116" s="51"/>
      <c r="S116" s="51"/>
      <c r="T116" s="51"/>
      <c r="U116" s="51"/>
      <c r="V116" s="51"/>
      <c r="W116" s="51"/>
      <c r="X116" s="51"/>
      <c r="Y116" s="51"/>
      <c r="Z116" s="51"/>
      <c r="AA116" s="51"/>
      <c r="AB116" s="51"/>
      <c r="AC116" s="51"/>
      <c r="AD116" s="51"/>
      <c r="AE116" s="51"/>
      <c r="AF116" s="51"/>
      <c r="AG116" s="51"/>
      <c r="AH116" s="56"/>
    </row>
    <row r="117" spans="1:34" s="50" customFormat="1">
      <c r="A117" s="49"/>
      <c r="C117" s="51"/>
      <c r="D117" s="51"/>
      <c r="E117" s="51"/>
      <c r="F117" s="51"/>
      <c r="G117" s="51"/>
      <c r="H117" s="51"/>
      <c r="I117" s="51"/>
      <c r="J117" s="51"/>
      <c r="K117" s="51"/>
      <c r="L117" s="51"/>
      <c r="M117" s="51"/>
      <c r="N117" s="51"/>
      <c r="O117" s="51"/>
      <c r="P117" s="51"/>
      <c r="Q117" s="51"/>
      <c r="R117" s="51"/>
      <c r="S117" s="51"/>
      <c r="T117" s="51"/>
      <c r="U117" s="51"/>
      <c r="V117" s="51"/>
      <c r="W117" s="51"/>
      <c r="X117" s="51"/>
      <c r="Y117" s="51"/>
      <c r="Z117" s="51"/>
      <c r="AA117" s="51"/>
      <c r="AB117" s="51"/>
      <c r="AC117" s="51"/>
      <c r="AD117" s="51"/>
      <c r="AE117" s="51"/>
      <c r="AF117" s="51"/>
      <c r="AG117" s="51"/>
      <c r="AH117" s="56"/>
    </row>
    <row r="118" spans="1:34" s="50" customFormat="1">
      <c r="A118" s="49"/>
      <c r="C118" s="51"/>
      <c r="D118" s="51"/>
      <c r="E118" s="51"/>
      <c r="F118" s="51"/>
      <c r="G118" s="51"/>
      <c r="H118" s="51"/>
      <c r="I118" s="51"/>
      <c r="J118" s="51"/>
      <c r="K118" s="51"/>
      <c r="L118" s="51"/>
      <c r="M118" s="51"/>
      <c r="N118" s="51"/>
      <c r="O118" s="51"/>
      <c r="P118" s="51"/>
      <c r="Q118" s="51"/>
      <c r="R118" s="51"/>
      <c r="S118" s="51"/>
      <c r="T118" s="51"/>
      <c r="U118" s="51"/>
      <c r="V118" s="51"/>
      <c r="W118" s="51"/>
      <c r="X118" s="51"/>
      <c r="Y118" s="51"/>
      <c r="Z118" s="51"/>
      <c r="AA118" s="51"/>
      <c r="AB118" s="51"/>
      <c r="AC118" s="51"/>
      <c r="AD118" s="51"/>
      <c r="AE118" s="51"/>
      <c r="AF118" s="51"/>
      <c r="AG118" s="51"/>
      <c r="AH118" s="56"/>
    </row>
    <row r="119" spans="1:34" s="50" customFormat="1">
      <c r="A119" s="49"/>
      <c r="C119" s="51"/>
      <c r="D119" s="51"/>
      <c r="E119" s="51"/>
      <c r="F119" s="51"/>
      <c r="G119" s="51"/>
      <c r="H119" s="51"/>
      <c r="I119" s="51"/>
      <c r="J119" s="51"/>
      <c r="K119" s="51"/>
      <c r="L119" s="51"/>
      <c r="M119" s="51"/>
      <c r="N119" s="51"/>
      <c r="O119" s="51"/>
      <c r="P119" s="51"/>
      <c r="Q119" s="51"/>
      <c r="R119" s="51"/>
      <c r="S119" s="51"/>
      <c r="T119" s="51"/>
      <c r="U119" s="51"/>
      <c r="V119" s="51"/>
      <c r="W119" s="51"/>
      <c r="X119" s="51"/>
      <c r="Y119" s="51"/>
      <c r="Z119" s="51"/>
      <c r="AA119" s="51"/>
      <c r="AB119" s="51"/>
      <c r="AC119" s="51"/>
      <c r="AD119" s="51"/>
      <c r="AE119" s="51"/>
      <c r="AF119" s="51"/>
      <c r="AG119" s="51"/>
      <c r="AH119" s="56"/>
    </row>
    <row r="120" spans="1:34" s="50" customFormat="1">
      <c r="A120" s="49"/>
      <c r="C120" s="51"/>
      <c r="D120" s="51"/>
      <c r="E120" s="51"/>
      <c r="F120" s="51"/>
      <c r="G120" s="51"/>
      <c r="H120" s="51"/>
      <c r="I120" s="51"/>
      <c r="J120" s="51"/>
      <c r="K120" s="51"/>
      <c r="L120" s="51"/>
      <c r="M120" s="51"/>
      <c r="N120" s="51"/>
      <c r="O120" s="51"/>
      <c r="P120" s="51"/>
      <c r="Q120" s="51"/>
      <c r="R120" s="51"/>
      <c r="S120" s="51"/>
      <c r="T120" s="51"/>
      <c r="U120" s="51"/>
      <c r="V120" s="51"/>
      <c r="W120" s="51"/>
      <c r="X120" s="51"/>
      <c r="Y120" s="51"/>
      <c r="Z120" s="51"/>
      <c r="AA120" s="51"/>
      <c r="AB120" s="51"/>
      <c r="AC120" s="51"/>
      <c r="AD120" s="51"/>
      <c r="AE120" s="51"/>
      <c r="AF120" s="51"/>
      <c r="AG120" s="51"/>
      <c r="AH120" s="56"/>
    </row>
    <row r="121" spans="1:34" s="50" customFormat="1">
      <c r="A121" s="49"/>
      <c r="C121" s="51"/>
      <c r="D121" s="51"/>
      <c r="E121" s="51"/>
      <c r="F121" s="51"/>
      <c r="G121" s="51"/>
      <c r="H121" s="51"/>
      <c r="I121" s="51"/>
      <c r="J121" s="51"/>
      <c r="K121" s="51"/>
      <c r="L121" s="51"/>
      <c r="M121" s="51"/>
      <c r="N121" s="51"/>
      <c r="O121" s="51"/>
      <c r="P121" s="51"/>
      <c r="Q121" s="51"/>
      <c r="R121" s="51"/>
      <c r="S121" s="51"/>
      <c r="T121" s="51"/>
      <c r="U121" s="51"/>
      <c r="V121" s="51"/>
      <c r="W121" s="51"/>
      <c r="X121" s="51"/>
      <c r="Y121" s="51"/>
      <c r="Z121" s="51"/>
      <c r="AA121" s="51"/>
      <c r="AB121" s="51"/>
      <c r="AC121" s="51"/>
      <c r="AD121" s="51"/>
      <c r="AE121" s="51"/>
      <c r="AF121" s="51"/>
      <c r="AG121" s="51"/>
      <c r="AH121" s="56"/>
    </row>
    <row r="122" spans="1:34" s="50" customFormat="1">
      <c r="A122" s="49"/>
      <c r="C122" s="51"/>
      <c r="D122" s="51"/>
      <c r="E122" s="51"/>
      <c r="F122" s="51"/>
      <c r="G122" s="51"/>
      <c r="H122" s="51"/>
      <c r="I122" s="51"/>
      <c r="J122" s="51"/>
      <c r="K122" s="51"/>
      <c r="L122" s="51"/>
      <c r="M122" s="51"/>
      <c r="N122" s="51"/>
      <c r="O122" s="51"/>
      <c r="P122" s="51"/>
      <c r="Q122" s="51"/>
      <c r="R122" s="51"/>
      <c r="S122" s="51"/>
      <c r="T122" s="51"/>
      <c r="U122" s="51"/>
      <c r="V122" s="51"/>
      <c r="W122" s="51"/>
      <c r="X122" s="51"/>
      <c r="Y122" s="51"/>
      <c r="Z122" s="51"/>
      <c r="AA122" s="51"/>
      <c r="AB122" s="51"/>
      <c r="AC122" s="51"/>
      <c r="AD122" s="51"/>
      <c r="AE122" s="51"/>
      <c r="AF122" s="51"/>
      <c r="AG122" s="51"/>
      <c r="AH122" s="56"/>
    </row>
    <row r="123" spans="1:34" s="50" customFormat="1">
      <c r="A123" s="49"/>
      <c r="C123" s="51"/>
      <c r="D123" s="51"/>
      <c r="E123" s="51"/>
      <c r="F123" s="51"/>
      <c r="G123" s="51"/>
      <c r="H123" s="51"/>
      <c r="I123" s="51"/>
      <c r="J123" s="51"/>
      <c r="K123" s="51"/>
      <c r="L123" s="51"/>
      <c r="M123" s="51"/>
      <c r="N123" s="51"/>
      <c r="O123" s="51"/>
      <c r="P123" s="51"/>
      <c r="Q123" s="51"/>
      <c r="R123" s="51"/>
      <c r="S123" s="51"/>
      <c r="T123" s="51"/>
      <c r="U123" s="51"/>
      <c r="V123" s="51"/>
      <c r="W123" s="51"/>
      <c r="X123" s="51"/>
      <c r="Y123" s="51"/>
      <c r="Z123" s="51"/>
      <c r="AA123" s="51"/>
      <c r="AB123" s="51"/>
      <c r="AC123" s="51"/>
      <c r="AD123" s="51"/>
      <c r="AE123" s="51"/>
      <c r="AF123" s="51"/>
      <c r="AG123" s="51"/>
      <c r="AH123" s="56"/>
    </row>
    <row r="124" spans="1:34" s="50" customFormat="1">
      <c r="A124" s="49"/>
      <c r="C124" s="51"/>
      <c r="D124" s="51"/>
      <c r="E124" s="51"/>
      <c r="F124" s="51"/>
      <c r="G124" s="51"/>
      <c r="H124" s="51"/>
      <c r="I124" s="51"/>
      <c r="J124" s="51"/>
      <c r="K124" s="51"/>
      <c r="L124" s="51"/>
      <c r="M124" s="51"/>
      <c r="N124" s="51"/>
      <c r="O124" s="51"/>
      <c r="P124" s="51"/>
      <c r="Q124" s="51"/>
      <c r="R124" s="51"/>
      <c r="S124" s="51"/>
      <c r="T124" s="51"/>
      <c r="U124" s="51"/>
      <c r="V124" s="51"/>
      <c r="W124" s="51"/>
      <c r="X124" s="51"/>
      <c r="Y124" s="51"/>
      <c r="Z124" s="51"/>
      <c r="AA124" s="51"/>
      <c r="AB124" s="51"/>
      <c r="AC124" s="51"/>
      <c r="AD124" s="51"/>
      <c r="AE124" s="51"/>
      <c r="AF124" s="51"/>
      <c r="AG124" s="51"/>
      <c r="AH124" s="56"/>
    </row>
    <row r="125" spans="1:34" s="50" customFormat="1">
      <c r="A125" s="49"/>
      <c r="C125" s="51"/>
      <c r="D125" s="51"/>
      <c r="E125" s="51"/>
      <c r="F125" s="51"/>
      <c r="G125" s="51"/>
      <c r="H125" s="51"/>
      <c r="I125" s="51"/>
      <c r="J125" s="51"/>
      <c r="K125" s="51"/>
      <c r="L125" s="51"/>
      <c r="M125" s="51"/>
      <c r="N125" s="51"/>
      <c r="O125" s="51"/>
      <c r="P125" s="51"/>
      <c r="Q125" s="51"/>
      <c r="R125" s="51"/>
      <c r="S125" s="51"/>
      <c r="T125" s="51"/>
      <c r="U125" s="51"/>
      <c r="V125" s="51"/>
      <c r="W125" s="51"/>
      <c r="X125" s="51"/>
      <c r="Y125" s="51"/>
      <c r="Z125" s="51"/>
      <c r="AA125" s="51"/>
      <c r="AB125" s="51"/>
      <c r="AC125" s="51"/>
      <c r="AD125" s="51"/>
      <c r="AE125" s="51"/>
      <c r="AF125" s="51"/>
      <c r="AG125" s="51"/>
      <c r="AH125" s="56"/>
    </row>
    <row r="126" spans="1:34" s="50" customFormat="1">
      <c r="A126" s="49"/>
      <c r="C126" s="51"/>
      <c r="D126" s="51"/>
      <c r="E126" s="51"/>
      <c r="F126" s="51"/>
      <c r="G126" s="51"/>
      <c r="H126" s="51"/>
      <c r="I126" s="51"/>
      <c r="J126" s="51"/>
      <c r="K126" s="51"/>
      <c r="L126" s="51"/>
      <c r="M126" s="51"/>
      <c r="N126" s="51"/>
      <c r="O126" s="51"/>
      <c r="P126" s="51"/>
      <c r="Q126" s="51"/>
      <c r="R126" s="51"/>
      <c r="S126" s="51"/>
      <c r="T126" s="51"/>
      <c r="U126" s="51"/>
      <c r="V126" s="51"/>
      <c r="W126" s="51"/>
      <c r="X126" s="51"/>
      <c r="Y126" s="51"/>
      <c r="Z126" s="51"/>
      <c r="AA126" s="51"/>
      <c r="AB126" s="51"/>
      <c r="AC126" s="51"/>
      <c r="AD126" s="51"/>
      <c r="AE126" s="51"/>
      <c r="AF126" s="51"/>
      <c r="AG126" s="51"/>
      <c r="AH126" s="56"/>
    </row>
    <row r="127" spans="1:34" s="50" customFormat="1">
      <c r="A127" s="49"/>
      <c r="C127" s="51"/>
      <c r="D127" s="51"/>
      <c r="E127" s="51"/>
      <c r="F127" s="51"/>
      <c r="G127" s="51"/>
      <c r="H127" s="51"/>
      <c r="I127" s="51"/>
      <c r="J127" s="51"/>
      <c r="K127" s="51"/>
      <c r="L127" s="51"/>
      <c r="M127" s="51"/>
      <c r="N127" s="51"/>
      <c r="O127" s="51"/>
      <c r="P127" s="51"/>
      <c r="Q127" s="51"/>
      <c r="R127" s="51"/>
      <c r="S127" s="51"/>
      <c r="T127" s="51"/>
      <c r="U127" s="51"/>
      <c r="V127" s="51"/>
      <c r="W127" s="51"/>
      <c r="X127" s="51"/>
      <c r="Y127" s="51"/>
      <c r="Z127" s="51"/>
      <c r="AA127" s="51"/>
      <c r="AB127" s="51"/>
      <c r="AC127" s="51"/>
      <c r="AD127" s="51"/>
      <c r="AE127" s="51"/>
      <c r="AF127" s="51"/>
      <c r="AG127" s="51"/>
      <c r="AH127" s="56"/>
    </row>
    <row r="128" spans="1:34" s="50" customFormat="1">
      <c r="A128" s="49"/>
      <c r="C128" s="51"/>
      <c r="D128" s="51"/>
      <c r="E128" s="51"/>
      <c r="F128" s="51"/>
      <c r="G128" s="51"/>
      <c r="H128" s="51"/>
      <c r="I128" s="51"/>
      <c r="J128" s="51"/>
      <c r="K128" s="51"/>
      <c r="L128" s="51"/>
      <c r="M128" s="51"/>
      <c r="N128" s="51"/>
      <c r="O128" s="51"/>
      <c r="P128" s="51"/>
      <c r="Q128" s="51"/>
      <c r="R128" s="51"/>
      <c r="S128" s="51"/>
      <c r="T128" s="51"/>
      <c r="U128" s="51"/>
      <c r="V128" s="51"/>
      <c r="W128" s="51"/>
      <c r="X128" s="51"/>
      <c r="Y128" s="51"/>
      <c r="Z128" s="51"/>
      <c r="AA128" s="51"/>
      <c r="AB128" s="51"/>
      <c r="AC128" s="51"/>
      <c r="AD128" s="51"/>
      <c r="AE128" s="51"/>
      <c r="AF128" s="51"/>
      <c r="AG128" s="51"/>
      <c r="AH128" s="56"/>
    </row>
    <row r="129" spans="1:34" s="50" customFormat="1">
      <c r="A129" s="49"/>
      <c r="C129" s="51"/>
      <c r="D129" s="51"/>
      <c r="E129" s="51"/>
      <c r="F129" s="51"/>
      <c r="G129" s="51"/>
      <c r="H129" s="51"/>
      <c r="I129" s="51"/>
      <c r="J129" s="51"/>
      <c r="K129" s="51"/>
      <c r="L129" s="51"/>
      <c r="M129" s="51"/>
      <c r="N129" s="51"/>
      <c r="O129" s="51"/>
      <c r="P129" s="51"/>
      <c r="Q129" s="51"/>
      <c r="R129" s="51"/>
      <c r="S129" s="51"/>
      <c r="T129" s="51"/>
      <c r="U129" s="51"/>
      <c r="V129" s="51"/>
      <c r="W129" s="51"/>
      <c r="X129" s="51"/>
      <c r="Y129" s="51"/>
      <c r="Z129" s="51"/>
      <c r="AA129" s="51"/>
      <c r="AB129" s="51"/>
      <c r="AC129" s="51"/>
      <c r="AD129" s="51"/>
      <c r="AE129" s="51"/>
      <c r="AF129" s="51"/>
      <c r="AG129" s="51"/>
      <c r="AH129" s="56"/>
    </row>
    <row r="130" spans="1:34" s="50" customFormat="1">
      <c r="A130" s="49"/>
      <c r="C130" s="51"/>
      <c r="D130" s="51"/>
      <c r="E130" s="51"/>
      <c r="F130" s="51"/>
      <c r="G130" s="51"/>
      <c r="H130" s="51"/>
      <c r="I130" s="51"/>
      <c r="J130" s="51"/>
      <c r="K130" s="51"/>
      <c r="L130" s="51"/>
      <c r="M130" s="51"/>
      <c r="N130" s="51"/>
      <c r="O130" s="51"/>
      <c r="P130" s="51"/>
      <c r="Q130" s="51"/>
      <c r="R130" s="51"/>
      <c r="S130" s="51"/>
      <c r="T130" s="51"/>
      <c r="U130" s="51"/>
      <c r="V130" s="51"/>
      <c r="W130" s="51"/>
      <c r="X130" s="51"/>
      <c r="Y130" s="51"/>
      <c r="Z130" s="51"/>
      <c r="AA130" s="51"/>
      <c r="AB130" s="51"/>
      <c r="AC130" s="51"/>
      <c r="AD130" s="51"/>
      <c r="AE130" s="51"/>
      <c r="AF130" s="51"/>
      <c r="AG130" s="51"/>
      <c r="AH130" s="56"/>
    </row>
    <row r="131" spans="1:34" s="50" customFormat="1">
      <c r="A131" s="49"/>
      <c r="C131" s="51"/>
      <c r="D131" s="51"/>
      <c r="E131" s="51"/>
      <c r="F131" s="51"/>
      <c r="G131" s="51"/>
      <c r="H131" s="51"/>
      <c r="I131" s="51"/>
      <c r="J131" s="51"/>
      <c r="K131" s="51"/>
      <c r="L131" s="51"/>
      <c r="M131" s="51"/>
      <c r="N131" s="51"/>
      <c r="O131" s="51"/>
      <c r="P131" s="51"/>
      <c r="Q131" s="51"/>
      <c r="R131" s="51"/>
      <c r="S131" s="51"/>
      <c r="T131" s="51"/>
      <c r="U131" s="51"/>
      <c r="V131" s="51"/>
      <c r="W131" s="51"/>
      <c r="X131" s="51"/>
      <c r="Y131" s="51"/>
      <c r="Z131" s="51"/>
      <c r="AA131" s="51"/>
      <c r="AB131" s="51"/>
      <c r="AC131" s="51"/>
      <c r="AD131" s="51"/>
      <c r="AE131" s="51"/>
      <c r="AF131" s="51"/>
      <c r="AG131" s="51"/>
      <c r="AH131" s="56"/>
    </row>
    <row r="132" spans="1:34" s="50" customFormat="1">
      <c r="A132" s="49"/>
      <c r="C132" s="51"/>
      <c r="D132" s="51"/>
      <c r="E132" s="51"/>
      <c r="F132" s="51"/>
      <c r="G132" s="51"/>
      <c r="H132" s="51"/>
      <c r="I132" s="51"/>
      <c r="J132" s="51"/>
      <c r="K132" s="51"/>
      <c r="L132" s="51"/>
      <c r="M132" s="51"/>
      <c r="N132" s="51"/>
      <c r="O132" s="51"/>
      <c r="P132" s="51"/>
      <c r="Q132" s="51"/>
      <c r="R132" s="51"/>
      <c r="S132" s="51"/>
      <c r="T132" s="51"/>
      <c r="U132" s="51"/>
      <c r="V132" s="51"/>
      <c r="W132" s="51"/>
      <c r="X132" s="51"/>
      <c r="Y132" s="51"/>
      <c r="Z132" s="51"/>
      <c r="AA132" s="51"/>
      <c r="AB132" s="51"/>
      <c r="AC132" s="51"/>
      <c r="AD132" s="51"/>
      <c r="AE132" s="51"/>
      <c r="AF132" s="51"/>
      <c r="AG132" s="51"/>
      <c r="AH132" s="56"/>
    </row>
    <row r="133" spans="1:34" s="50" customFormat="1">
      <c r="A133" s="49"/>
      <c r="C133" s="51"/>
      <c r="D133" s="51"/>
      <c r="E133" s="51"/>
      <c r="F133" s="51"/>
      <c r="G133" s="51"/>
      <c r="H133" s="51"/>
      <c r="I133" s="51"/>
      <c r="J133" s="51"/>
      <c r="K133" s="51"/>
      <c r="L133" s="51"/>
      <c r="M133" s="51"/>
      <c r="N133" s="51"/>
      <c r="O133" s="51"/>
      <c r="P133" s="51"/>
      <c r="Q133" s="51"/>
      <c r="R133" s="51"/>
      <c r="S133" s="51"/>
      <c r="T133" s="51"/>
      <c r="U133" s="51"/>
      <c r="V133" s="51"/>
      <c r="W133" s="51"/>
      <c r="X133" s="51"/>
      <c r="Y133" s="51"/>
      <c r="Z133" s="51"/>
      <c r="AA133" s="51"/>
      <c r="AB133" s="51"/>
      <c r="AC133" s="51"/>
      <c r="AD133" s="51"/>
      <c r="AE133" s="51"/>
      <c r="AF133" s="51"/>
      <c r="AG133" s="51"/>
      <c r="AH133" s="56"/>
    </row>
    <row r="134" spans="1:34" s="50" customFormat="1">
      <c r="A134" s="49"/>
      <c r="C134" s="51"/>
      <c r="D134" s="51"/>
      <c r="E134" s="51"/>
      <c r="F134" s="51"/>
      <c r="G134" s="51"/>
      <c r="H134" s="51"/>
      <c r="I134" s="51"/>
      <c r="J134" s="51"/>
      <c r="K134" s="51"/>
      <c r="L134" s="51"/>
      <c r="M134" s="51"/>
      <c r="N134" s="51"/>
      <c r="O134" s="51"/>
      <c r="P134" s="51"/>
      <c r="Q134" s="51"/>
      <c r="R134" s="51"/>
      <c r="S134" s="51"/>
      <c r="T134" s="51"/>
      <c r="U134" s="51"/>
      <c r="V134" s="51"/>
      <c r="W134" s="51"/>
      <c r="X134" s="51"/>
      <c r="Y134" s="51"/>
      <c r="Z134" s="51"/>
      <c r="AA134" s="51"/>
      <c r="AB134" s="51"/>
      <c r="AC134" s="51"/>
      <c r="AD134" s="51"/>
      <c r="AE134" s="51"/>
      <c r="AF134" s="51"/>
      <c r="AG134" s="51"/>
      <c r="AH134" s="56"/>
    </row>
    <row r="135" spans="1:34" s="50" customFormat="1">
      <c r="A135" s="49"/>
      <c r="C135" s="51"/>
      <c r="D135" s="51"/>
      <c r="E135" s="51"/>
      <c r="F135" s="51"/>
      <c r="G135" s="51"/>
      <c r="H135" s="51"/>
      <c r="I135" s="51"/>
      <c r="J135" s="51"/>
      <c r="K135" s="51"/>
      <c r="L135" s="51"/>
      <c r="M135" s="51"/>
      <c r="N135" s="51"/>
      <c r="O135" s="51"/>
      <c r="P135" s="51"/>
      <c r="Q135" s="51"/>
      <c r="R135" s="51"/>
      <c r="S135" s="51"/>
      <c r="T135" s="51"/>
      <c r="U135" s="51"/>
      <c r="V135" s="51"/>
      <c r="W135" s="51"/>
      <c r="X135" s="51"/>
      <c r="Y135" s="51"/>
      <c r="Z135" s="51"/>
      <c r="AA135" s="51"/>
      <c r="AB135" s="51"/>
      <c r="AC135" s="51"/>
      <c r="AD135" s="51"/>
      <c r="AE135" s="51"/>
      <c r="AF135" s="51"/>
      <c r="AG135" s="51"/>
      <c r="AH135" s="56"/>
    </row>
    <row r="136" spans="1:34" s="50" customFormat="1">
      <c r="A136" s="49"/>
      <c r="C136" s="51"/>
      <c r="D136" s="51"/>
      <c r="E136" s="51"/>
      <c r="F136" s="51"/>
      <c r="G136" s="51"/>
      <c r="H136" s="51"/>
      <c r="I136" s="51"/>
      <c r="J136" s="51"/>
      <c r="K136" s="51"/>
      <c r="L136" s="51"/>
      <c r="M136" s="51"/>
      <c r="N136" s="51"/>
      <c r="O136" s="51"/>
      <c r="P136" s="51"/>
      <c r="Q136" s="51"/>
      <c r="R136" s="51"/>
      <c r="S136" s="51"/>
      <c r="T136" s="51"/>
      <c r="U136" s="51"/>
      <c r="V136" s="51"/>
      <c r="W136" s="51"/>
      <c r="X136" s="51"/>
      <c r="Y136" s="51"/>
      <c r="Z136" s="51"/>
      <c r="AA136" s="51"/>
      <c r="AB136" s="51"/>
      <c r="AC136" s="51"/>
      <c r="AD136" s="51"/>
      <c r="AE136" s="51"/>
      <c r="AF136" s="51"/>
      <c r="AG136" s="51"/>
      <c r="AH136" s="56"/>
    </row>
    <row r="137" spans="1:34" s="50" customFormat="1">
      <c r="A137" s="49"/>
      <c r="C137" s="51"/>
      <c r="D137" s="51"/>
      <c r="E137" s="51"/>
      <c r="F137" s="51"/>
      <c r="G137" s="51"/>
      <c r="H137" s="51"/>
      <c r="I137" s="51"/>
      <c r="J137" s="51"/>
      <c r="K137" s="51"/>
      <c r="L137" s="51"/>
      <c r="M137" s="51"/>
      <c r="N137" s="51"/>
      <c r="O137" s="51"/>
      <c r="P137" s="51"/>
      <c r="Q137" s="51"/>
      <c r="R137" s="51"/>
      <c r="S137" s="51"/>
      <c r="T137" s="51"/>
      <c r="U137" s="51"/>
      <c r="V137" s="51"/>
      <c r="W137" s="51"/>
      <c r="X137" s="51"/>
      <c r="Y137" s="51"/>
      <c r="Z137" s="51"/>
      <c r="AA137" s="51"/>
      <c r="AB137" s="51"/>
      <c r="AC137" s="51"/>
      <c r="AD137" s="51"/>
      <c r="AE137" s="51"/>
      <c r="AF137" s="51"/>
      <c r="AG137" s="51"/>
      <c r="AH137" s="56"/>
    </row>
    <row r="138" spans="1:34" s="50" customFormat="1">
      <c r="A138" s="49"/>
      <c r="C138" s="51"/>
      <c r="D138" s="51"/>
      <c r="E138" s="51"/>
      <c r="F138" s="51"/>
      <c r="G138" s="51"/>
      <c r="H138" s="51"/>
      <c r="I138" s="51"/>
      <c r="J138" s="51"/>
      <c r="K138" s="51"/>
      <c r="L138" s="51"/>
      <c r="M138" s="51"/>
      <c r="N138" s="51"/>
      <c r="O138" s="51"/>
      <c r="P138" s="51"/>
      <c r="Q138" s="51"/>
      <c r="R138" s="51"/>
      <c r="S138" s="51"/>
      <c r="T138" s="51"/>
      <c r="U138" s="51"/>
      <c r="V138" s="51"/>
      <c r="W138" s="51"/>
      <c r="X138" s="51"/>
      <c r="Y138" s="51"/>
      <c r="Z138" s="51"/>
      <c r="AA138" s="51"/>
      <c r="AB138" s="51"/>
      <c r="AC138" s="51"/>
      <c r="AD138" s="51"/>
      <c r="AE138" s="51"/>
      <c r="AF138" s="51"/>
      <c r="AG138" s="51"/>
      <c r="AH138" s="56"/>
    </row>
    <row r="139" spans="1:34" s="50" customFormat="1">
      <c r="A139" s="49"/>
      <c r="C139" s="51"/>
      <c r="D139" s="51"/>
      <c r="E139" s="51"/>
      <c r="F139" s="51"/>
      <c r="G139" s="51"/>
      <c r="H139" s="51"/>
      <c r="I139" s="51"/>
      <c r="J139" s="51"/>
      <c r="K139" s="51"/>
      <c r="L139" s="51"/>
      <c r="M139" s="51"/>
      <c r="N139" s="51"/>
      <c r="O139" s="51"/>
      <c r="P139" s="51"/>
      <c r="Q139" s="51"/>
      <c r="R139" s="51"/>
      <c r="S139" s="51"/>
      <c r="T139" s="51"/>
      <c r="U139" s="51"/>
      <c r="V139" s="51"/>
      <c r="W139" s="51"/>
      <c r="X139" s="51"/>
      <c r="Y139" s="51"/>
      <c r="Z139" s="51"/>
      <c r="AA139" s="51"/>
      <c r="AB139" s="51"/>
      <c r="AC139" s="51"/>
      <c r="AD139" s="51"/>
      <c r="AE139" s="51"/>
      <c r="AF139" s="51"/>
      <c r="AG139" s="51"/>
      <c r="AH139" s="56"/>
    </row>
    <row r="140" spans="1:34" s="50" customFormat="1">
      <c r="A140" s="49"/>
      <c r="C140" s="51"/>
      <c r="D140" s="51"/>
      <c r="E140" s="51"/>
      <c r="F140" s="51"/>
      <c r="G140" s="51"/>
      <c r="H140" s="51"/>
      <c r="I140" s="51"/>
      <c r="J140" s="51"/>
      <c r="K140" s="51"/>
      <c r="L140" s="51"/>
      <c r="M140" s="51"/>
      <c r="N140" s="51"/>
      <c r="O140" s="51"/>
      <c r="P140" s="51"/>
      <c r="Q140" s="51"/>
      <c r="R140" s="51"/>
      <c r="S140" s="51"/>
      <c r="T140" s="51"/>
      <c r="U140" s="51"/>
      <c r="V140" s="51"/>
      <c r="W140" s="51"/>
      <c r="X140" s="51"/>
      <c r="Y140" s="51"/>
      <c r="Z140" s="51"/>
      <c r="AA140" s="51"/>
      <c r="AB140" s="51"/>
      <c r="AC140" s="51"/>
      <c r="AD140" s="51"/>
      <c r="AE140" s="51"/>
      <c r="AF140" s="51"/>
      <c r="AG140" s="51"/>
      <c r="AH140" s="56"/>
    </row>
    <row r="141" spans="1:34" s="50" customFormat="1">
      <c r="A141" s="49"/>
      <c r="C141" s="51"/>
      <c r="D141" s="51"/>
      <c r="E141" s="51"/>
      <c r="F141" s="51"/>
      <c r="G141" s="51"/>
      <c r="H141" s="51"/>
      <c r="I141" s="51"/>
      <c r="J141" s="51"/>
      <c r="K141" s="51"/>
      <c r="L141" s="51"/>
      <c r="M141" s="51"/>
      <c r="N141" s="51"/>
      <c r="O141" s="51"/>
      <c r="P141" s="51"/>
      <c r="Q141" s="51"/>
      <c r="R141" s="51"/>
      <c r="S141" s="51"/>
      <c r="T141" s="51"/>
      <c r="U141" s="51"/>
      <c r="V141" s="51"/>
      <c r="W141" s="51"/>
      <c r="X141" s="51"/>
      <c r="Y141" s="51"/>
      <c r="Z141" s="51"/>
      <c r="AA141" s="51"/>
      <c r="AB141" s="51"/>
      <c r="AC141" s="51"/>
      <c r="AD141" s="51"/>
      <c r="AE141" s="51"/>
      <c r="AF141" s="51"/>
      <c r="AG141" s="51"/>
      <c r="AH141" s="56"/>
    </row>
    <row r="142" spans="1:34" s="50" customFormat="1">
      <c r="A142" s="49"/>
      <c r="C142" s="51"/>
      <c r="D142" s="51"/>
      <c r="E142" s="51"/>
      <c r="F142" s="51"/>
      <c r="G142" s="51"/>
      <c r="H142" s="51"/>
      <c r="I142" s="51"/>
      <c r="J142" s="51"/>
      <c r="K142" s="51"/>
      <c r="L142" s="51"/>
      <c r="M142" s="51"/>
      <c r="N142" s="51"/>
      <c r="O142" s="51"/>
      <c r="P142" s="51"/>
      <c r="Q142" s="51"/>
      <c r="R142" s="51"/>
      <c r="S142" s="51"/>
      <c r="T142" s="51"/>
      <c r="U142" s="51"/>
      <c r="V142" s="51"/>
      <c r="W142" s="51"/>
      <c r="X142" s="51"/>
      <c r="Y142" s="51"/>
      <c r="Z142" s="51"/>
      <c r="AA142" s="51"/>
      <c r="AB142" s="51"/>
      <c r="AC142" s="51"/>
      <c r="AD142" s="51"/>
      <c r="AE142" s="51"/>
      <c r="AF142" s="51"/>
      <c r="AG142" s="51"/>
      <c r="AH142" s="56"/>
    </row>
    <row r="143" spans="1:34" s="50" customFormat="1">
      <c r="A143" s="49"/>
      <c r="C143" s="51"/>
      <c r="D143" s="51"/>
      <c r="E143" s="51"/>
      <c r="F143" s="51"/>
      <c r="G143" s="51"/>
      <c r="H143" s="51"/>
      <c r="I143" s="51"/>
      <c r="J143" s="51"/>
      <c r="K143" s="51"/>
      <c r="L143" s="51"/>
      <c r="M143" s="51"/>
      <c r="N143" s="51"/>
      <c r="O143" s="51"/>
      <c r="P143" s="51"/>
      <c r="Q143" s="51"/>
      <c r="R143" s="51"/>
      <c r="S143" s="51"/>
      <c r="T143" s="51"/>
      <c r="U143" s="51"/>
      <c r="V143" s="51"/>
      <c r="W143" s="51"/>
      <c r="X143" s="51"/>
      <c r="Y143" s="51"/>
      <c r="Z143" s="51"/>
      <c r="AA143" s="51"/>
      <c r="AB143" s="51"/>
      <c r="AC143" s="51"/>
      <c r="AD143" s="51"/>
      <c r="AE143" s="51"/>
      <c r="AF143" s="51"/>
      <c r="AG143" s="51"/>
      <c r="AH143" s="56"/>
    </row>
    <row r="144" spans="1:34" s="50" customFormat="1">
      <c r="A144" s="49"/>
      <c r="C144" s="51"/>
      <c r="D144" s="51"/>
      <c r="E144" s="51"/>
      <c r="F144" s="51"/>
      <c r="G144" s="51"/>
      <c r="H144" s="51"/>
      <c r="I144" s="51"/>
      <c r="J144" s="51"/>
      <c r="K144" s="51"/>
      <c r="L144" s="51"/>
      <c r="M144" s="51"/>
      <c r="N144" s="51"/>
      <c r="O144" s="51"/>
      <c r="P144" s="51"/>
      <c r="Q144" s="51"/>
      <c r="R144" s="51"/>
      <c r="S144" s="51"/>
      <c r="T144" s="51"/>
      <c r="U144" s="51"/>
      <c r="V144" s="51"/>
      <c r="W144" s="51"/>
      <c r="X144" s="51"/>
      <c r="Y144" s="51"/>
      <c r="Z144" s="51"/>
      <c r="AA144" s="51"/>
      <c r="AB144" s="51"/>
      <c r="AC144" s="51"/>
      <c r="AD144" s="51"/>
      <c r="AE144" s="51"/>
      <c r="AF144" s="51"/>
      <c r="AG144" s="51"/>
      <c r="AH144" s="56"/>
    </row>
    <row r="145" spans="1:34" s="50" customFormat="1">
      <c r="A145" s="49"/>
      <c r="C145" s="51"/>
      <c r="D145" s="51"/>
      <c r="E145" s="51"/>
      <c r="F145" s="51"/>
      <c r="G145" s="51"/>
      <c r="H145" s="51"/>
      <c r="I145" s="51"/>
      <c r="J145" s="51"/>
      <c r="K145" s="51"/>
      <c r="L145" s="51"/>
      <c r="M145" s="51"/>
      <c r="N145" s="51"/>
      <c r="O145" s="51"/>
      <c r="P145" s="51"/>
      <c r="Q145" s="51"/>
      <c r="R145" s="51"/>
      <c r="S145" s="51"/>
      <c r="T145" s="51"/>
      <c r="U145" s="51"/>
      <c r="V145" s="51"/>
      <c r="W145" s="51"/>
      <c r="X145" s="51"/>
      <c r="Y145" s="51"/>
      <c r="Z145" s="51"/>
      <c r="AA145" s="51"/>
      <c r="AB145" s="51"/>
      <c r="AC145" s="51"/>
      <c r="AD145" s="51"/>
      <c r="AE145" s="51"/>
      <c r="AF145" s="51"/>
      <c r="AG145" s="51"/>
      <c r="AH145" s="56"/>
    </row>
    <row r="146" spans="1:34" s="50" customFormat="1">
      <c r="A146" s="49"/>
      <c r="C146" s="51"/>
      <c r="D146" s="51"/>
      <c r="E146" s="51"/>
      <c r="F146" s="51"/>
      <c r="G146" s="51"/>
      <c r="H146" s="51"/>
      <c r="I146" s="51"/>
      <c r="J146" s="51"/>
      <c r="K146" s="51"/>
      <c r="L146" s="51"/>
      <c r="M146" s="51"/>
      <c r="N146" s="51"/>
      <c r="O146" s="51"/>
      <c r="P146" s="51"/>
      <c r="Q146" s="51"/>
      <c r="R146" s="51"/>
      <c r="S146" s="51"/>
      <c r="T146" s="51"/>
      <c r="U146" s="51"/>
      <c r="V146" s="51"/>
      <c r="W146" s="51"/>
      <c r="X146" s="51"/>
      <c r="Y146" s="51"/>
      <c r="Z146" s="51"/>
      <c r="AA146" s="51"/>
      <c r="AB146" s="51"/>
      <c r="AC146" s="51"/>
      <c r="AD146" s="51"/>
      <c r="AE146" s="51"/>
      <c r="AF146" s="51"/>
      <c r="AG146" s="51"/>
      <c r="AH146" s="56"/>
    </row>
    <row r="147" spans="1:34" s="50" customFormat="1">
      <c r="A147" s="49"/>
      <c r="C147" s="51"/>
      <c r="D147" s="51"/>
      <c r="E147" s="51"/>
      <c r="F147" s="51"/>
      <c r="G147" s="51"/>
      <c r="H147" s="51"/>
      <c r="I147" s="51"/>
      <c r="J147" s="51"/>
      <c r="K147" s="51"/>
      <c r="L147" s="51"/>
      <c r="M147" s="51"/>
      <c r="N147" s="51"/>
      <c r="O147" s="51"/>
      <c r="P147" s="51"/>
      <c r="Q147" s="51"/>
      <c r="R147" s="51"/>
      <c r="S147" s="51"/>
      <c r="T147" s="51"/>
      <c r="U147" s="51"/>
      <c r="V147" s="51"/>
      <c r="W147" s="51"/>
      <c r="X147" s="51"/>
      <c r="Y147" s="51"/>
      <c r="Z147" s="51"/>
      <c r="AA147" s="51"/>
      <c r="AB147" s="51"/>
      <c r="AC147" s="51"/>
      <c r="AD147" s="51"/>
      <c r="AE147" s="51"/>
      <c r="AF147" s="51"/>
      <c r="AG147" s="51"/>
      <c r="AH147" s="56"/>
    </row>
    <row r="148" spans="1:34" s="50" customFormat="1">
      <c r="A148" s="49"/>
      <c r="C148" s="51"/>
      <c r="D148" s="51"/>
      <c r="E148" s="51"/>
      <c r="F148" s="51"/>
      <c r="G148" s="51"/>
      <c r="H148" s="51"/>
      <c r="I148" s="51"/>
      <c r="J148" s="51"/>
      <c r="K148" s="51"/>
      <c r="L148" s="51"/>
      <c r="M148" s="51"/>
      <c r="N148" s="51"/>
      <c r="O148" s="51"/>
      <c r="P148" s="51"/>
      <c r="Q148" s="51"/>
      <c r="R148" s="51"/>
      <c r="S148" s="51"/>
      <c r="T148" s="51"/>
      <c r="U148" s="51"/>
      <c r="V148" s="51"/>
      <c r="W148" s="51"/>
      <c r="X148" s="51"/>
      <c r="Y148" s="51"/>
      <c r="Z148" s="51"/>
      <c r="AA148" s="51"/>
      <c r="AB148" s="51"/>
      <c r="AC148" s="51"/>
      <c r="AD148" s="51"/>
      <c r="AE148" s="51"/>
      <c r="AF148" s="51"/>
      <c r="AG148" s="51"/>
      <c r="AH148" s="56"/>
    </row>
    <row r="149" spans="1:34" s="50" customFormat="1">
      <c r="A149" s="49"/>
      <c r="C149" s="51"/>
      <c r="D149" s="51"/>
      <c r="E149" s="51"/>
      <c r="F149" s="51"/>
      <c r="G149" s="51"/>
      <c r="H149" s="51"/>
      <c r="I149" s="51"/>
      <c r="J149" s="51"/>
      <c r="K149" s="51"/>
      <c r="L149" s="51"/>
      <c r="M149" s="51"/>
      <c r="N149" s="51"/>
      <c r="O149" s="51"/>
      <c r="P149" s="51"/>
      <c r="Q149" s="51"/>
      <c r="R149" s="51"/>
      <c r="S149" s="51"/>
      <c r="T149" s="51"/>
      <c r="U149" s="51"/>
      <c r="V149" s="51"/>
      <c r="W149" s="51"/>
      <c r="X149" s="51"/>
      <c r="Y149" s="51"/>
      <c r="Z149" s="51"/>
      <c r="AA149" s="51"/>
      <c r="AB149" s="51"/>
      <c r="AC149" s="51"/>
      <c r="AD149" s="51"/>
      <c r="AE149" s="51"/>
      <c r="AF149" s="51"/>
      <c r="AG149" s="51"/>
      <c r="AH149" s="56"/>
    </row>
    <row r="150" spans="1:34" s="50" customFormat="1">
      <c r="A150" s="49"/>
      <c r="C150" s="51"/>
      <c r="D150" s="51"/>
      <c r="E150" s="51"/>
      <c r="F150" s="51"/>
      <c r="G150" s="51"/>
      <c r="H150" s="51"/>
      <c r="I150" s="51"/>
      <c r="J150" s="51"/>
      <c r="K150" s="51"/>
      <c r="L150" s="51"/>
      <c r="M150" s="51"/>
      <c r="N150" s="51"/>
      <c r="O150" s="51"/>
      <c r="P150" s="51"/>
      <c r="Q150" s="51"/>
      <c r="R150" s="51"/>
      <c r="S150" s="51"/>
      <c r="T150" s="51"/>
      <c r="U150" s="51"/>
      <c r="V150" s="51"/>
      <c r="W150" s="51"/>
      <c r="X150" s="51"/>
      <c r="Y150" s="51"/>
      <c r="Z150" s="51"/>
      <c r="AA150" s="51"/>
      <c r="AB150" s="51"/>
      <c r="AC150" s="51"/>
      <c r="AD150" s="51"/>
      <c r="AE150" s="51"/>
      <c r="AF150" s="51"/>
      <c r="AG150" s="51"/>
      <c r="AH150" s="56"/>
    </row>
    <row r="151" spans="1:34" s="50" customFormat="1">
      <c r="A151" s="49"/>
      <c r="C151" s="51"/>
      <c r="D151" s="51"/>
      <c r="E151" s="51"/>
      <c r="F151" s="51"/>
      <c r="G151" s="51"/>
      <c r="H151" s="51"/>
      <c r="I151" s="51"/>
      <c r="J151" s="51"/>
      <c r="K151" s="51"/>
      <c r="L151" s="51"/>
      <c r="M151" s="51"/>
      <c r="N151" s="51"/>
      <c r="O151" s="51"/>
      <c r="P151" s="51"/>
      <c r="Q151" s="51"/>
      <c r="R151" s="51"/>
      <c r="S151" s="51"/>
      <c r="T151" s="51"/>
      <c r="U151" s="51"/>
      <c r="V151" s="51"/>
      <c r="W151" s="51"/>
      <c r="X151" s="51"/>
      <c r="Y151" s="51"/>
      <c r="Z151" s="51"/>
      <c r="AA151" s="51"/>
      <c r="AB151" s="51"/>
      <c r="AC151" s="51"/>
      <c r="AD151" s="51"/>
      <c r="AE151" s="51"/>
      <c r="AF151" s="51"/>
      <c r="AG151" s="51"/>
      <c r="AH151" s="56"/>
    </row>
    <row r="152" spans="1:34" s="50" customFormat="1">
      <c r="A152" s="49"/>
      <c r="C152" s="51"/>
      <c r="D152" s="51"/>
      <c r="E152" s="51"/>
      <c r="F152" s="51"/>
      <c r="G152" s="51"/>
      <c r="H152" s="51"/>
      <c r="I152" s="51"/>
      <c r="J152" s="51"/>
      <c r="K152" s="51"/>
      <c r="L152" s="51"/>
      <c r="M152" s="51"/>
      <c r="N152" s="51"/>
      <c r="O152" s="51"/>
      <c r="P152" s="51"/>
      <c r="Q152" s="51"/>
      <c r="R152" s="51"/>
      <c r="S152" s="51"/>
      <c r="T152" s="51"/>
      <c r="U152" s="51"/>
      <c r="V152" s="51"/>
      <c r="W152" s="51"/>
      <c r="X152" s="51"/>
      <c r="Y152" s="51"/>
      <c r="Z152" s="51"/>
      <c r="AA152" s="51"/>
      <c r="AB152" s="51"/>
      <c r="AC152" s="51"/>
      <c r="AD152" s="51"/>
      <c r="AE152" s="51"/>
      <c r="AF152" s="51"/>
      <c r="AG152" s="51"/>
      <c r="AH152" s="56"/>
    </row>
    <row r="153" spans="1:34" s="50" customFormat="1">
      <c r="A153" s="49"/>
      <c r="C153" s="51"/>
      <c r="D153" s="51"/>
      <c r="E153" s="51"/>
      <c r="F153" s="51"/>
      <c r="G153" s="51"/>
      <c r="H153" s="51"/>
      <c r="I153" s="51"/>
      <c r="J153" s="51"/>
      <c r="K153" s="51"/>
      <c r="L153" s="51"/>
      <c r="M153" s="51"/>
      <c r="N153" s="51"/>
      <c r="O153" s="51"/>
      <c r="P153" s="51"/>
      <c r="Q153" s="51"/>
      <c r="R153" s="51"/>
      <c r="S153" s="51"/>
      <c r="T153" s="51"/>
      <c r="U153" s="51"/>
      <c r="V153" s="51"/>
      <c r="W153" s="51"/>
      <c r="X153" s="51"/>
      <c r="Y153" s="51"/>
      <c r="Z153" s="51"/>
      <c r="AA153" s="51"/>
      <c r="AB153" s="51"/>
      <c r="AC153" s="51"/>
      <c r="AD153" s="51"/>
      <c r="AE153" s="51"/>
      <c r="AF153" s="51"/>
      <c r="AG153" s="51"/>
      <c r="AH153" s="56"/>
    </row>
    <row r="154" spans="1:34" s="50" customFormat="1">
      <c r="A154" s="49"/>
      <c r="C154" s="51"/>
      <c r="D154" s="51"/>
      <c r="E154" s="51"/>
      <c r="F154" s="51"/>
      <c r="G154" s="51"/>
      <c r="H154" s="51"/>
      <c r="I154" s="51"/>
      <c r="J154" s="51"/>
      <c r="K154" s="51"/>
      <c r="L154" s="51"/>
      <c r="M154" s="51"/>
      <c r="N154" s="51"/>
      <c r="O154" s="51"/>
      <c r="P154" s="51"/>
      <c r="Q154" s="51"/>
      <c r="R154" s="51"/>
      <c r="S154" s="51"/>
      <c r="T154" s="51"/>
      <c r="U154" s="51"/>
      <c r="V154" s="51"/>
      <c r="W154" s="51"/>
      <c r="X154" s="51"/>
      <c r="Y154" s="51"/>
      <c r="Z154" s="51"/>
      <c r="AA154" s="51"/>
      <c r="AB154" s="51"/>
      <c r="AC154" s="51"/>
      <c r="AD154" s="51"/>
      <c r="AE154" s="51"/>
      <c r="AF154" s="51"/>
      <c r="AG154" s="51"/>
      <c r="AH154" s="56"/>
    </row>
    <row r="155" spans="1:34" s="50" customFormat="1">
      <c r="A155" s="49"/>
      <c r="C155" s="51"/>
      <c r="D155" s="51"/>
      <c r="E155" s="51"/>
      <c r="F155" s="51"/>
      <c r="G155" s="51"/>
      <c r="H155" s="51"/>
      <c r="I155" s="51"/>
      <c r="J155" s="51"/>
      <c r="K155" s="51"/>
      <c r="L155" s="51"/>
      <c r="M155" s="51"/>
      <c r="N155" s="51"/>
      <c r="O155" s="51"/>
      <c r="P155" s="51"/>
      <c r="Q155" s="51"/>
      <c r="R155" s="51"/>
      <c r="S155" s="51"/>
      <c r="T155" s="51"/>
      <c r="U155" s="51"/>
      <c r="V155" s="51"/>
      <c r="W155" s="51"/>
      <c r="X155" s="51"/>
      <c r="Y155" s="51"/>
      <c r="Z155" s="51"/>
      <c r="AA155" s="51"/>
      <c r="AB155" s="51"/>
      <c r="AC155" s="51"/>
      <c r="AD155" s="51"/>
      <c r="AE155" s="51"/>
      <c r="AF155" s="51"/>
      <c r="AG155" s="51"/>
      <c r="AH155" s="56"/>
    </row>
    <row r="156" spans="1:34" s="50" customFormat="1">
      <c r="A156" s="49"/>
      <c r="C156" s="51"/>
      <c r="D156" s="51"/>
      <c r="E156" s="51"/>
      <c r="F156" s="51"/>
      <c r="G156" s="51"/>
      <c r="H156" s="51"/>
      <c r="I156" s="51"/>
      <c r="J156" s="51"/>
      <c r="K156" s="51"/>
      <c r="L156" s="51"/>
      <c r="M156" s="51"/>
      <c r="N156" s="51"/>
      <c r="O156" s="51"/>
      <c r="P156" s="51"/>
      <c r="Q156" s="51"/>
      <c r="R156" s="51"/>
      <c r="S156" s="51"/>
      <c r="T156" s="51"/>
      <c r="U156" s="51"/>
      <c r="V156" s="51"/>
      <c r="W156" s="51"/>
      <c r="X156" s="51"/>
      <c r="Y156" s="51"/>
      <c r="Z156" s="51"/>
      <c r="AA156" s="51"/>
      <c r="AB156" s="51"/>
      <c r="AC156" s="51"/>
      <c r="AD156" s="51"/>
      <c r="AE156" s="51"/>
      <c r="AF156" s="51"/>
      <c r="AG156" s="51"/>
      <c r="AH156" s="56"/>
    </row>
    <row r="157" spans="1:34" s="50" customFormat="1">
      <c r="A157" s="49"/>
      <c r="C157" s="51"/>
      <c r="D157" s="51"/>
      <c r="E157" s="51"/>
      <c r="F157" s="51"/>
      <c r="G157" s="51"/>
      <c r="H157" s="51"/>
      <c r="I157" s="51"/>
      <c r="J157" s="51"/>
      <c r="K157" s="51"/>
      <c r="L157" s="51"/>
      <c r="M157" s="51"/>
      <c r="N157" s="51"/>
      <c r="O157" s="51"/>
      <c r="P157" s="51"/>
      <c r="Q157" s="51"/>
      <c r="R157" s="51"/>
      <c r="S157" s="51"/>
      <c r="T157" s="51"/>
      <c r="U157" s="51"/>
      <c r="V157" s="51"/>
      <c r="W157" s="51"/>
      <c r="X157" s="51"/>
      <c r="Y157" s="51"/>
      <c r="Z157" s="51"/>
      <c r="AA157" s="51"/>
      <c r="AB157" s="51"/>
      <c r="AC157" s="51"/>
      <c r="AD157" s="51"/>
      <c r="AE157" s="51"/>
      <c r="AF157" s="51"/>
      <c r="AG157" s="51"/>
      <c r="AH157" s="56"/>
    </row>
    <row r="158" spans="1:34" s="50" customFormat="1">
      <c r="A158" s="49"/>
      <c r="C158" s="51"/>
      <c r="D158" s="51"/>
      <c r="E158" s="51"/>
      <c r="F158" s="51"/>
      <c r="G158" s="51"/>
      <c r="H158" s="51"/>
      <c r="I158" s="51"/>
      <c r="J158" s="51"/>
      <c r="K158" s="51"/>
      <c r="L158" s="51"/>
      <c r="M158" s="51"/>
      <c r="N158" s="51"/>
      <c r="O158" s="51"/>
      <c r="P158" s="51"/>
      <c r="Q158" s="51"/>
      <c r="R158" s="51"/>
      <c r="S158" s="51"/>
      <c r="T158" s="51"/>
      <c r="U158" s="51"/>
      <c r="V158" s="51"/>
      <c r="W158" s="51"/>
      <c r="X158" s="51"/>
      <c r="Y158" s="51"/>
      <c r="Z158" s="51"/>
      <c r="AA158" s="51"/>
      <c r="AB158" s="51"/>
      <c r="AC158" s="51"/>
      <c r="AD158" s="51"/>
      <c r="AE158" s="51"/>
      <c r="AF158" s="51"/>
      <c r="AG158" s="51"/>
      <c r="AH158" s="56"/>
    </row>
    <row r="159" spans="1:34" s="50" customFormat="1">
      <c r="A159" s="49"/>
      <c r="C159" s="51"/>
      <c r="D159" s="51"/>
      <c r="E159" s="51"/>
      <c r="F159" s="51"/>
      <c r="G159" s="51"/>
      <c r="H159" s="51"/>
      <c r="I159" s="51"/>
      <c r="J159" s="51"/>
      <c r="K159" s="51"/>
      <c r="L159" s="51"/>
      <c r="M159" s="51"/>
      <c r="N159" s="51"/>
      <c r="O159" s="51"/>
      <c r="P159" s="51"/>
      <c r="Q159" s="51"/>
      <c r="R159" s="51"/>
      <c r="S159" s="51"/>
      <c r="T159" s="51"/>
      <c r="U159" s="51"/>
      <c r="V159" s="51"/>
      <c r="W159" s="51"/>
      <c r="X159" s="51"/>
      <c r="Y159" s="51"/>
      <c r="Z159" s="51"/>
      <c r="AA159" s="51"/>
      <c r="AB159" s="51"/>
      <c r="AC159" s="51"/>
      <c r="AD159" s="51"/>
      <c r="AE159" s="51"/>
      <c r="AF159" s="51"/>
      <c r="AG159" s="51"/>
      <c r="AH159" s="56"/>
    </row>
    <row r="160" spans="1:34" s="50" customFormat="1">
      <c r="A160" s="49"/>
      <c r="C160" s="51"/>
      <c r="D160" s="51"/>
      <c r="E160" s="51"/>
      <c r="F160" s="51"/>
      <c r="G160" s="51"/>
      <c r="H160" s="51"/>
      <c r="I160" s="51"/>
      <c r="J160" s="51"/>
      <c r="K160" s="51"/>
      <c r="L160" s="51"/>
      <c r="M160" s="51"/>
      <c r="N160" s="51"/>
      <c r="O160" s="51"/>
      <c r="P160" s="51"/>
      <c r="Q160" s="51"/>
      <c r="R160" s="51"/>
      <c r="S160" s="51"/>
      <c r="T160" s="51"/>
      <c r="U160" s="51"/>
      <c r="V160" s="51"/>
      <c r="W160" s="51"/>
      <c r="X160" s="51"/>
      <c r="Y160" s="51"/>
      <c r="Z160" s="51"/>
      <c r="AA160" s="51"/>
      <c r="AB160" s="51"/>
      <c r="AC160" s="51"/>
      <c r="AD160" s="51"/>
      <c r="AE160" s="51"/>
      <c r="AF160" s="51"/>
      <c r="AG160" s="51"/>
      <c r="AH160" s="56"/>
    </row>
    <row r="161" spans="1:34" s="50" customFormat="1">
      <c r="A161" s="49"/>
      <c r="C161" s="51"/>
      <c r="D161" s="51"/>
      <c r="E161" s="51"/>
      <c r="F161" s="51"/>
      <c r="G161" s="51"/>
      <c r="H161" s="51"/>
      <c r="I161" s="51"/>
      <c r="J161" s="51"/>
      <c r="K161" s="51"/>
      <c r="L161" s="51"/>
      <c r="M161" s="51"/>
      <c r="N161" s="51"/>
      <c r="O161" s="51"/>
      <c r="P161" s="51"/>
      <c r="Q161" s="51"/>
      <c r="R161" s="51"/>
      <c r="S161" s="51"/>
      <c r="T161" s="51"/>
      <c r="U161" s="51"/>
      <c r="V161" s="51"/>
      <c r="W161" s="51"/>
      <c r="X161" s="51"/>
      <c r="Y161" s="51"/>
      <c r="Z161" s="51"/>
      <c r="AA161" s="51"/>
      <c r="AB161" s="51"/>
      <c r="AC161" s="51"/>
      <c r="AD161" s="51"/>
      <c r="AE161" s="51"/>
      <c r="AF161" s="51"/>
      <c r="AG161" s="51"/>
      <c r="AH161" s="56"/>
    </row>
    <row r="162" spans="1:34" s="50" customFormat="1">
      <c r="A162" s="49"/>
      <c r="C162" s="51"/>
      <c r="D162" s="51"/>
      <c r="E162" s="51"/>
      <c r="F162" s="51"/>
      <c r="G162" s="51"/>
      <c r="H162" s="51"/>
      <c r="I162" s="51"/>
      <c r="J162" s="51"/>
      <c r="K162" s="51"/>
      <c r="L162" s="51"/>
      <c r="M162" s="51"/>
      <c r="N162" s="51"/>
      <c r="O162" s="51"/>
      <c r="P162" s="51"/>
      <c r="Q162" s="51"/>
      <c r="R162" s="51"/>
      <c r="S162" s="51"/>
      <c r="T162" s="51"/>
      <c r="U162" s="51"/>
      <c r="V162" s="51"/>
      <c r="W162" s="51"/>
      <c r="X162" s="51"/>
      <c r="Y162" s="51"/>
      <c r="Z162" s="51"/>
      <c r="AA162" s="51"/>
      <c r="AB162" s="51"/>
      <c r="AC162" s="51"/>
      <c r="AD162" s="51"/>
      <c r="AE162" s="51"/>
      <c r="AF162" s="51"/>
      <c r="AG162" s="51"/>
      <c r="AH162" s="56"/>
    </row>
    <row r="163" spans="1:34" s="50" customFormat="1">
      <c r="A163" s="49"/>
      <c r="C163" s="51"/>
      <c r="D163" s="51"/>
      <c r="E163" s="51"/>
      <c r="F163" s="51"/>
      <c r="G163" s="51"/>
      <c r="H163" s="51"/>
      <c r="I163" s="51"/>
      <c r="J163" s="51"/>
      <c r="K163" s="51"/>
      <c r="L163" s="51"/>
      <c r="M163" s="51"/>
      <c r="N163" s="51"/>
      <c r="O163" s="51"/>
      <c r="P163" s="51"/>
      <c r="Q163" s="51"/>
      <c r="R163" s="51"/>
      <c r="S163" s="51"/>
      <c r="T163" s="51"/>
      <c r="U163" s="51"/>
      <c r="V163" s="51"/>
      <c r="W163" s="51"/>
      <c r="X163" s="51"/>
      <c r="Y163" s="51"/>
      <c r="Z163" s="51"/>
      <c r="AA163" s="51"/>
      <c r="AB163" s="51"/>
      <c r="AC163" s="51"/>
      <c r="AD163" s="51"/>
      <c r="AE163" s="51"/>
      <c r="AF163" s="51"/>
      <c r="AG163" s="51"/>
      <c r="AH163" s="56"/>
    </row>
    <row r="164" spans="1:34" s="50" customFormat="1">
      <c r="A164" s="49"/>
      <c r="C164" s="51"/>
      <c r="D164" s="51"/>
      <c r="E164" s="51"/>
      <c r="F164" s="51"/>
      <c r="G164" s="51"/>
      <c r="H164" s="51"/>
      <c r="I164" s="51"/>
      <c r="J164" s="51"/>
      <c r="K164" s="51"/>
      <c r="L164" s="51"/>
      <c r="M164" s="51"/>
      <c r="N164" s="51"/>
      <c r="O164" s="51"/>
      <c r="P164" s="51"/>
      <c r="Q164" s="51"/>
      <c r="R164" s="51"/>
      <c r="S164" s="51"/>
      <c r="T164" s="51"/>
      <c r="U164" s="51"/>
      <c r="V164" s="51"/>
      <c r="W164" s="51"/>
      <c r="X164" s="51"/>
      <c r="Y164" s="51"/>
      <c r="Z164" s="51"/>
      <c r="AA164" s="51"/>
      <c r="AB164" s="51"/>
      <c r="AC164" s="51"/>
      <c r="AD164" s="51"/>
      <c r="AE164" s="51"/>
      <c r="AF164" s="51"/>
      <c r="AG164" s="51"/>
      <c r="AH164" s="56"/>
    </row>
    <row r="165" spans="1:34" s="50" customFormat="1">
      <c r="A165" s="49"/>
      <c r="C165" s="51"/>
      <c r="D165" s="51"/>
      <c r="E165" s="51"/>
      <c r="F165" s="51"/>
      <c r="G165" s="51"/>
      <c r="H165" s="51"/>
      <c r="I165" s="51"/>
      <c r="J165" s="51"/>
      <c r="K165" s="51"/>
      <c r="L165" s="51"/>
      <c r="M165" s="51"/>
      <c r="N165" s="51"/>
      <c r="O165" s="51"/>
      <c r="P165" s="51"/>
      <c r="Q165" s="51"/>
      <c r="R165" s="51"/>
      <c r="S165" s="51"/>
      <c r="T165" s="51"/>
      <c r="U165" s="51"/>
      <c r="V165" s="51"/>
      <c r="W165" s="51"/>
      <c r="X165" s="51"/>
      <c r="Y165" s="51"/>
      <c r="Z165" s="51"/>
      <c r="AA165" s="51"/>
      <c r="AB165" s="51"/>
      <c r="AC165" s="51"/>
      <c r="AD165" s="51"/>
      <c r="AE165" s="51"/>
      <c r="AF165" s="51"/>
      <c r="AG165" s="51"/>
      <c r="AH165" s="56"/>
    </row>
    <row r="166" spans="1:34" s="50" customFormat="1">
      <c r="A166" s="49"/>
      <c r="C166" s="51"/>
      <c r="D166" s="51"/>
      <c r="E166" s="51"/>
      <c r="F166" s="51"/>
      <c r="G166" s="51"/>
      <c r="H166" s="51"/>
      <c r="I166" s="51"/>
      <c r="J166" s="51"/>
      <c r="K166" s="51"/>
      <c r="L166" s="51"/>
      <c r="M166" s="51"/>
      <c r="N166" s="51"/>
      <c r="O166" s="51"/>
      <c r="P166" s="51"/>
      <c r="Q166" s="51"/>
      <c r="R166" s="51"/>
      <c r="S166" s="51"/>
      <c r="T166" s="51"/>
      <c r="U166" s="51"/>
      <c r="V166" s="51"/>
      <c r="W166" s="51"/>
      <c r="X166" s="51"/>
      <c r="Y166" s="51"/>
      <c r="Z166" s="51"/>
      <c r="AA166" s="51"/>
      <c r="AB166" s="51"/>
      <c r="AC166" s="51"/>
      <c r="AD166" s="51"/>
      <c r="AE166" s="51"/>
      <c r="AF166" s="51"/>
      <c r="AG166" s="51"/>
      <c r="AH166" s="56"/>
    </row>
    <row r="167" spans="1:34" s="50" customFormat="1">
      <c r="A167" s="49"/>
      <c r="C167" s="51"/>
      <c r="D167" s="51"/>
      <c r="E167" s="51"/>
      <c r="F167" s="51"/>
      <c r="G167" s="51"/>
      <c r="H167" s="51"/>
      <c r="I167" s="51"/>
      <c r="J167" s="51"/>
      <c r="K167" s="51"/>
      <c r="L167" s="51"/>
      <c r="M167" s="51"/>
      <c r="N167" s="51"/>
      <c r="O167" s="51"/>
      <c r="P167" s="51"/>
      <c r="Q167" s="51"/>
      <c r="R167" s="51"/>
      <c r="S167" s="51"/>
      <c r="T167" s="51"/>
      <c r="U167" s="51"/>
      <c r="V167" s="51"/>
      <c r="W167" s="51"/>
      <c r="X167" s="51"/>
      <c r="Y167" s="51"/>
      <c r="Z167" s="51"/>
      <c r="AA167" s="51"/>
      <c r="AB167" s="51"/>
      <c r="AC167" s="51"/>
      <c r="AD167" s="51"/>
      <c r="AE167" s="51"/>
      <c r="AF167" s="51"/>
      <c r="AG167" s="51"/>
      <c r="AH167" s="56"/>
    </row>
    <row r="168" spans="1:34" s="50" customFormat="1">
      <c r="A168" s="49"/>
      <c r="C168" s="51"/>
      <c r="D168" s="51"/>
      <c r="E168" s="51"/>
      <c r="F168" s="51"/>
      <c r="G168" s="51"/>
      <c r="H168" s="51"/>
      <c r="I168" s="51"/>
      <c r="J168" s="51"/>
      <c r="K168" s="51"/>
      <c r="L168" s="51"/>
      <c r="M168" s="51"/>
      <c r="N168" s="51"/>
      <c r="O168" s="51"/>
      <c r="P168" s="51"/>
      <c r="Q168" s="51"/>
      <c r="R168" s="51"/>
      <c r="S168" s="51"/>
      <c r="T168" s="51"/>
      <c r="U168" s="51"/>
      <c r="V168" s="51"/>
      <c r="W168" s="51"/>
      <c r="X168" s="51"/>
      <c r="Y168" s="51"/>
      <c r="Z168" s="51"/>
      <c r="AA168" s="51"/>
      <c r="AB168" s="51"/>
      <c r="AC168" s="51"/>
      <c r="AD168" s="51"/>
      <c r="AE168" s="51"/>
      <c r="AF168" s="51"/>
      <c r="AG168" s="51"/>
      <c r="AH168" s="56"/>
    </row>
    <row r="169" spans="1:34" s="50" customFormat="1">
      <c r="A169" s="49"/>
      <c r="C169" s="51"/>
      <c r="D169" s="51"/>
      <c r="E169" s="51"/>
      <c r="F169" s="51"/>
      <c r="G169" s="51"/>
      <c r="H169" s="51"/>
      <c r="I169" s="51"/>
      <c r="J169" s="51"/>
      <c r="K169" s="51"/>
      <c r="L169" s="51"/>
      <c r="M169" s="51"/>
      <c r="N169" s="51"/>
      <c r="O169" s="51"/>
      <c r="P169" s="51"/>
      <c r="Q169" s="51"/>
      <c r="R169" s="51"/>
      <c r="S169" s="51"/>
      <c r="T169" s="51"/>
      <c r="U169" s="51"/>
      <c r="V169" s="51"/>
      <c r="W169" s="51"/>
      <c r="X169" s="51"/>
      <c r="Y169" s="51"/>
      <c r="Z169" s="51"/>
      <c r="AA169" s="51"/>
      <c r="AB169" s="51"/>
      <c r="AC169" s="51"/>
      <c r="AD169" s="51"/>
      <c r="AE169" s="51"/>
      <c r="AF169" s="51"/>
      <c r="AG169" s="51"/>
      <c r="AH169" s="56"/>
    </row>
    <row r="170" spans="1:34" s="50" customFormat="1">
      <c r="A170" s="49"/>
      <c r="C170" s="51"/>
      <c r="D170" s="51"/>
      <c r="E170" s="51"/>
      <c r="F170" s="51"/>
      <c r="G170" s="51"/>
      <c r="H170" s="51"/>
      <c r="I170" s="51"/>
      <c r="J170" s="51"/>
      <c r="K170" s="51"/>
      <c r="L170" s="51"/>
      <c r="M170" s="51"/>
      <c r="N170" s="51"/>
      <c r="O170" s="51"/>
      <c r="P170" s="51"/>
      <c r="Q170" s="51"/>
      <c r="R170" s="51"/>
      <c r="S170" s="51"/>
      <c r="T170" s="51"/>
      <c r="U170" s="51"/>
      <c r="V170" s="51"/>
      <c r="W170" s="51"/>
      <c r="X170" s="51"/>
      <c r="Y170" s="51"/>
      <c r="Z170" s="51"/>
      <c r="AA170" s="51"/>
      <c r="AB170" s="51"/>
      <c r="AC170" s="51"/>
      <c r="AD170" s="51"/>
      <c r="AE170" s="51"/>
      <c r="AF170" s="51"/>
      <c r="AG170" s="51"/>
      <c r="AH170" s="56"/>
    </row>
    <row r="171" spans="1:34" s="50" customFormat="1">
      <c r="A171" s="49"/>
      <c r="C171" s="51"/>
      <c r="D171" s="51"/>
      <c r="E171" s="51"/>
      <c r="F171" s="51"/>
      <c r="G171" s="51"/>
      <c r="H171" s="51"/>
      <c r="I171" s="51"/>
      <c r="J171" s="51"/>
      <c r="K171" s="51"/>
      <c r="L171" s="51"/>
      <c r="M171" s="51"/>
      <c r="N171" s="51"/>
      <c r="O171" s="51"/>
      <c r="P171" s="51"/>
      <c r="Q171" s="51"/>
      <c r="R171" s="51"/>
      <c r="S171" s="51"/>
      <c r="T171" s="51"/>
      <c r="U171" s="51"/>
      <c r="V171" s="51"/>
      <c r="W171" s="51"/>
      <c r="X171" s="51"/>
      <c r="Y171" s="51"/>
      <c r="Z171" s="51"/>
      <c r="AA171" s="51"/>
      <c r="AB171" s="51"/>
      <c r="AC171" s="51"/>
      <c r="AD171" s="51"/>
      <c r="AE171" s="51"/>
      <c r="AF171" s="51"/>
      <c r="AG171" s="51"/>
      <c r="AH171" s="56"/>
    </row>
    <row r="172" spans="1:34" s="50" customFormat="1">
      <c r="A172" s="49"/>
      <c r="C172" s="51"/>
      <c r="D172" s="51"/>
      <c r="E172" s="51"/>
      <c r="F172" s="51"/>
      <c r="G172" s="51"/>
      <c r="H172" s="51"/>
      <c r="I172" s="51"/>
      <c r="J172" s="51"/>
      <c r="K172" s="51"/>
      <c r="L172" s="51"/>
      <c r="M172" s="51"/>
      <c r="N172" s="51"/>
      <c r="O172" s="51"/>
      <c r="P172" s="51"/>
      <c r="Q172" s="51"/>
      <c r="R172" s="51"/>
      <c r="S172" s="51"/>
      <c r="T172" s="51"/>
      <c r="U172" s="51"/>
      <c r="V172" s="51"/>
      <c r="W172" s="51"/>
      <c r="X172" s="51"/>
      <c r="Y172" s="51"/>
      <c r="Z172" s="51"/>
      <c r="AA172" s="51"/>
      <c r="AB172" s="51"/>
      <c r="AC172" s="51"/>
      <c r="AD172" s="51"/>
      <c r="AE172" s="51"/>
      <c r="AF172" s="51"/>
      <c r="AG172" s="51"/>
      <c r="AH172" s="56"/>
    </row>
    <row r="173" spans="1:34" s="50" customFormat="1">
      <c r="A173" s="49"/>
      <c r="C173" s="51"/>
      <c r="D173" s="51"/>
      <c r="E173" s="51"/>
      <c r="F173" s="51"/>
      <c r="G173" s="51"/>
      <c r="H173" s="51"/>
      <c r="I173" s="51"/>
      <c r="J173" s="51"/>
      <c r="K173" s="51"/>
      <c r="L173" s="51"/>
      <c r="M173" s="51"/>
      <c r="N173" s="51"/>
      <c r="O173" s="51"/>
      <c r="P173" s="51"/>
      <c r="Q173" s="51"/>
      <c r="R173" s="51"/>
      <c r="S173" s="51"/>
      <c r="T173" s="51"/>
      <c r="U173" s="51"/>
      <c r="V173" s="51"/>
      <c r="W173" s="51"/>
      <c r="X173" s="51"/>
      <c r="Y173" s="51"/>
      <c r="Z173" s="51"/>
      <c r="AA173" s="51"/>
      <c r="AB173" s="51"/>
      <c r="AC173" s="51"/>
      <c r="AD173" s="51"/>
      <c r="AE173" s="51"/>
      <c r="AF173" s="51"/>
      <c r="AG173" s="51"/>
      <c r="AH173" s="56"/>
    </row>
    <row r="174" spans="1:34" s="50" customFormat="1">
      <c r="A174" s="49"/>
      <c r="C174" s="51"/>
      <c r="D174" s="51"/>
      <c r="E174" s="51"/>
      <c r="F174" s="51"/>
      <c r="G174" s="51"/>
      <c r="H174" s="51"/>
      <c r="I174" s="51"/>
      <c r="J174" s="51"/>
      <c r="K174" s="51"/>
      <c r="L174" s="51"/>
      <c r="M174" s="51"/>
      <c r="N174" s="51"/>
      <c r="O174" s="51"/>
      <c r="P174" s="51"/>
      <c r="Q174" s="51"/>
      <c r="R174" s="51"/>
      <c r="S174" s="51"/>
      <c r="T174" s="51"/>
      <c r="U174" s="51"/>
      <c r="V174" s="51"/>
      <c r="W174" s="51"/>
      <c r="X174" s="51"/>
      <c r="Y174" s="51"/>
      <c r="Z174" s="51"/>
      <c r="AA174" s="51"/>
      <c r="AB174" s="51"/>
      <c r="AC174" s="51"/>
      <c r="AD174" s="51"/>
      <c r="AE174" s="51"/>
      <c r="AF174" s="51"/>
      <c r="AG174" s="51"/>
      <c r="AH174" s="56"/>
    </row>
    <row r="175" spans="1:34" s="50" customFormat="1">
      <c r="A175" s="49"/>
      <c r="C175" s="51"/>
      <c r="D175" s="51"/>
      <c r="E175" s="51"/>
      <c r="F175" s="51"/>
      <c r="G175" s="51"/>
      <c r="H175" s="51"/>
      <c r="I175" s="51"/>
      <c r="J175" s="51"/>
      <c r="K175" s="51"/>
      <c r="L175" s="51"/>
      <c r="M175" s="51"/>
      <c r="N175" s="51"/>
      <c r="O175" s="51"/>
      <c r="P175" s="51"/>
      <c r="Q175" s="51"/>
      <c r="R175" s="51"/>
      <c r="S175" s="51"/>
      <c r="T175" s="51"/>
      <c r="U175" s="51"/>
      <c r="V175" s="51"/>
      <c r="W175" s="51"/>
      <c r="X175" s="51"/>
      <c r="Y175" s="51"/>
      <c r="Z175" s="51"/>
      <c r="AA175" s="51"/>
      <c r="AB175" s="51"/>
      <c r="AC175" s="51"/>
      <c r="AD175" s="51"/>
      <c r="AE175" s="51"/>
      <c r="AF175" s="51"/>
      <c r="AG175" s="51"/>
      <c r="AH175" s="56"/>
    </row>
    <row r="176" spans="1:34" s="50" customFormat="1">
      <c r="A176" s="49"/>
      <c r="C176" s="51"/>
      <c r="D176" s="51"/>
      <c r="E176" s="51"/>
      <c r="F176" s="51"/>
      <c r="G176" s="51"/>
      <c r="H176" s="51"/>
      <c r="I176" s="51"/>
      <c r="J176" s="51"/>
      <c r="K176" s="51"/>
      <c r="L176" s="51"/>
      <c r="M176" s="51"/>
      <c r="N176" s="51"/>
      <c r="O176" s="51"/>
      <c r="P176" s="51"/>
      <c r="Q176" s="51"/>
      <c r="R176" s="51"/>
      <c r="S176" s="51"/>
      <c r="T176" s="51"/>
      <c r="U176" s="51"/>
      <c r="V176" s="51"/>
      <c r="W176" s="51"/>
      <c r="X176" s="51"/>
      <c r="Y176" s="51"/>
      <c r="Z176" s="51"/>
      <c r="AA176" s="51"/>
      <c r="AB176" s="51"/>
      <c r="AC176" s="51"/>
      <c r="AD176" s="51"/>
      <c r="AE176" s="51"/>
      <c r="AF176" s="51"/>
      <c r="AG176" s="51"/>
      <c r="AH176" s="56"/>
    </row>
    <row r="177" spans="1:34" s="50" customFormat="1">
      <c r="A177" s="49"/>
      <c r="C177" s="51"/>
      <c r="D177" s="51"/>
      <c r="E177" s="51"/>
      <c r="F177" s="51"/>
      <c r="G177" s="51"/>
      <c r="H177" s="51"/>
      <c r="I177" s="51"/>
      <c r="J177" s="51"/>
      <c r="K177" s="51"/>
      <c r="L177" s="51"/>
      <c r="M177" s="51"/>
      <c r="N177" s="51"/>
      <c r="O177" s="51"/>
      <c r="P177" s="51"/>
      <c r="Q177" s="51"/>
      <c r="R177" s="51"/>
      <c r="S177" s="51"/>
      <c r="T177" s="51"/>
      <c r="U177" s="51"/>
      <c r="V177" s="51"/>
      <c r="W177" s="51"/>
      <c r="X177" s="51"/>
      <c r="Y177" s="51"/>
      <c r="Z177" s="51"/>
      <c r="AA177" s="51"/>
      <c r="AB177" s="51"/>
      <c r="AC177" s="51"/>
      <c r="AD177" s="51"/>
      <c r="AE177" s="51"/>
      <c r="AF177" s="51"/>
      <c r="AG177" s="51"/>
      <c r="AH177" s="56"/>
    </row>
    <row r="178" spans="1:34" s="50" customFormat="1">
      <c r="A178" s="49"/>
      <c r="C178" s="51"/>
      <c r="D178" s="51"/>
      <c r="E178" s="51"/>
      <c r="F178" s="51"/>
      <c r="G178" s="51"/>
      <c r="H178" s="51"/>
      <c r="I178" s="51"/>
      <c r="J178" s="51"/>
      <c r="K178" s="51"/>
      <c r="L178" s="51"/>
      <c r="M178" s="51"/>
      <c r="N178" s="51"/>
      <c r="O178" s="51"/>
      <c r="P178" s="51"/>
      <c r="Q178" s="51"/>
      <c r="R178" s="51"/>
      <c r="S178" s="51"/>
      <c r="T178" s="51"/>
      <c r="U178" s="51"/>
      <c r="V178" s="51"/>
      <c r="W178" s="51"/>
      <c r="X178" s="51"/>
      <c r="Y178" s="51"/>
      <c r="Z178" s="51"/>
      <c r="AA178" s="51"/>
      <c r="AB178" s="51"/>
      <c r="AC178" s="51"/>
      <c r="AD178" s="51"/>
      <c r="AE178" s="51"/>
      <c r="AF178" s="51"/>
      <c r="AG178" s="51"/>
      <c r="AH178" s="56"/>
    </row>
    <row r="179" spans="1:34" s="50" customFormat="1">
      <c r="A179" s="49"/>
      <c r="C179" s="51"/>
      <c r="D179" s="51"/>
      <c r="E179" s="51"/>
      <c r="F179" s="51"/>
      <c r="G179" s="51"/>
      <c r="H179" s="51"/>
      <c r="I179" s="51"/>
      <c r="J179" s="51"/>
      <c r="K179" s="51"/>
      <c r="L179" s="51"/>
      <c r="M179" s="51"/>
      <c r="N179" s="51"/>
      <c r="O179" s="51"/>
      <c r="P179" s="51"/>
      <c r="Q179" s="51"/>
      <c r="R179" s="51"/>
      <c r="S179" s="51"/>
      <c r="T179" s="51"/>
      <c r="U179" s="51"/>
      <c r="V179" s="51"/>
      <c r="W179" s="51"/>
      <c r="X179" s="51"/>
      <c r="Y179" s="51"/>
      <c r="Z179" s="51"/>
      <c r="AA179" s="51"/>
      <c r="AB179" s="51"/>
      <c r="AC179" s="51"/>
      <c r="AD179" s="51"/>
      <c r="AE179" s="51"/>
      <c r="AF179" s="51"/>
      <c r="AG179" s="51"/>
      <c r="AH179" s="56"/>
    </row>
    <row r="180" spans="1:34" s="50" customFormat="1">
      <c r="A180" s="49"/>
      <c r="C180" s="51"/>
      <c r="D180" s="51"/>
      <c r="E180" s="51"/>
      <c r="F180" s="51"/>
      <c r="G180" s="51"/>
      <c r="H180" s="51"/>
      <c r="I180" s="51"/>
      <c r="J180" s="51"/>
      <c r="K180" s="51"/>
      <c r="L180" s="51"/>
      <c r="M180" s="51"/>
      <c r="N180" s="51"/>
      <c r="O180" s="51"/>
      <c r="P180" s="51"/>
      <c r="Q180" s="51"/>
      <c r="R180" s="51"/>
      <c r="S180" s="51"/>
      <c r="T180" s="51"/>
      <c r="U180" s="51"/>
      <c r="V180" s="51"/>
      <c r="W180" s="51"/>
      <c r="X180" s="51"/>
      <c r="Y180" s="51"/>
      <c r="Z180" s="51"/>
      <c r="AA180" s="51"/>
      <c r="AB180" s="51"/>
      <c r="AC180" s="51"/>
      <c r="AD180" s="51"/>
      <c r="AE180" s="51"/>
      <c r="AF180" s="51"/>
      <c r="AG180" s="51"/>
      <c r="AH180" s="56"/>
    </row>
    <row r="181" spans="1:34" s="50" customFormat="1">
      <c r="A181" s="49"/>
      <c r="C181" s="51"/>
      <c r="D181" s="51"/>
      <c r="E181" s="51"/>
      <c r="F181" s="51"/>
      <c r="G181" s="51"/>
      <c r="H181" s="51"/>
      <c r="I181" s="51"/>
      <c r="J181" s="51"/>
      <c r="K181" s="51"/>
      <c r="L181" s="51"/>
      <c r="M181" s="51"/>
      <c r="N181" s="51"/>
      <c r="O181" s="51"/>
      <c r="P181" s="51"/>
      <c r="Q181" s="51"/>
      <c r="R181" s="51"/>
      <c r="S181" s="51"/>
      <c r="T181" s="51"/>
      <c r="U181" s="51"/>
      <c r="V181" s="51"/>
      <c r="W181" s="51"/>
      <c r="X181" s="51"/>
      <c r="Y181" s="51"/>
      <c r="Z181" s="51"/>
      <c r="AA181" s="51"/>
      <c r="AB181" s="51"/>
      <c r="AC181" s="51"/>
      <c r="AD181" s="51"/>
      <c r="AE181" s="51"/>
      <c r="AF181" s="51"/>
      <c r="AG181" s="51"/>
      <c r="AH181" s="56"/>
    </row>
    <row r="182" spans="1:34" s="50" customFormat="1">
      <c r="A182" s="49"/>
      <c r="C182" s="51"/>
      <c r="D182" s="51"/>
      <c r="E182" s="51"/>
      <c r="F182" s="51"/>
      <c r="G182" s="51"/>
      <c r="H182" s="51"/>
      <c r="I182" s="51"/>
      <c r="J182" s="51"/>
      <c r="K182" s="51"/>
      <c r="L182" s="51"/>
      <c r="M182" s="51"/>
      <c r="N182" s="51"/>
      <c r="O182" s="51"/>
      <c r="P182" s="51"/>
      <c r="Q182" s="51"/>
      <c r="R182" s="51"/>
      <c r="S182" s="51"/>
      <c r="T182" s="51"/>
      <c r="U182" s="51"/>
      <c r="V182" s="51"/>
      <c r="W182" s="51"/>
      <c r="X182" s="51"/>
      <c r="Y182" s="51"/>
      <c r="Z182" s="51"/>
      <c r="AA182" s="51"/>
      <c r="AB182" s="51"/>
      <c r="AC182" s="51"/>
      <c r="AD182" s="51"/>
      <c r="AE182" s="51"/>
      <c r="AF182" s="51"/>
      <c r="AG182" s="51"/>
      <c r="AH182" s="56"/>
    </row>
    <row r="183" spans="1:34" s="50" customFormat="1">
      <c r="A183" s="49"/>
      <c r="C183" s="51"/>
      <c r="D183" s="51"/>
      <c r="E183" s="51"/>
      <c r="F183" s="51"/>
      <c r="G183" s="51"/>
      <c r="H183" s="51"/>
      <c r="I183" s="51"/>
      <c r="J183" s="51"/>
      <c r="K183" s="51"/>
      <c r="L183" s="51"/>
      <c r="M183" s="51"/>
      <c r="N183" s="51"/>
      <c r="O183" s="51"/>
      <c r="P183" s="51"/>
      <c r="Q183" s="51"/>
      <c r="R183" s="51"/>
      <c r="S183" s="51"/>
      <c r="T183" s="51"/>
      <c r="U183" s="51"/>
      <c r="V183" s="51"/>
      <c r="W183" s="51"/>
      <c r="X183" s="51"/>
      <c r="Y183" s="51"/>
      <c r="Z183" s="51"/>
      <c r="AA183" s="51"/>
      <c r="AB183" s="51"/>
      <c r="AC183" s="51"/>
      <c r="AD183" s="51"/>
      <c r="AE183" s="51"/>
      <c r="AF183" s="51"/>
      <c r="AG183" s="51"/>
      <c r="AH183" s="56"/>
    </row>
    <row r="184" spans="1:34" s="50" customFormat="1">
      <c r="A184" s="49"/>
      <c r="C184" s="51"/>
      <c r="D184" s="51"/>
      <c r="E184" s="51"/>
      <c r="F184" s="51"/>
      <c r="G184" s="51"/>
      <c r="H184" s="51"/>
      <c r="I184" s="51"/>
      <c r="J184" s="51"/>
      <c r="K184" s="51"/>
      <c r="L184" s="51"/>
      <c r="M184" s="51"/>
      <c r="N184" s="51"/>
      <c r="O184" s="51"/>
      <c r="P184" s="51"/>
      <c r="Q184" s="51"/>
      <c r="R184" s="51"/>
      <c r="S184" s="51"/>
      <c r="T184" s="51"/>
      <c r="U184" s="51"/>
      <c r="V184" s="51"/>
      <c r="W184" s="51"/>
      <c r="X184" s="51"/>
      <c r="Y184" s="51"/>
      <c r="Z184" s="51"/>
      <c r="AA184" s="51"/>
      <c r="AB184" s="51"/>
      <c r="AC184" s="51"/>
      <c r="AD184" s="51"/>
      <c r="AE184" s="51"/>
      <c r="AF184" s="51"/>
      <c r="AG184" s="51"/>
      <c r="AH184" s="56"/>
    </row>
    <row r="185" spans="1:34" s="50" customFormat="1">
      <c r="A185" s="49"/>
      <c r="C185" s="51"/>
      <c r="D185" s="51"/>
      <c r="E185" s="51"/>
      <c r="F185" s="51"/>
      <c r="G185" s="51"/>
      <c r="H185" s="51"/>
      <c r="I185" s="51"/>
      <c r="J185" s="51"/>
      <c r="K185" s="51"/>
      <c r="L185" s="51"/>
      <c r="M185" s="51"/>
      <c r="N185" s="51"/>
      <c r="O185" s="51"/>
      <c r="P185" s="51"/>
      <c r="Q185" s="51"/>
      <c r="R185" s="51"/>
      <c r="S185" s="51"/>
      <c r="T185" s="51"/>
      <c r="U185" s="51"/>
      <c r="V185" s="51"/>
      <c r="W185" s="51"/>
      <c r="X185" s="51"/>
      <c r="Y185" s="51"/>
      <c r="Z185" s="51"/>
      <c r="AA185" s="51"/>
      <c r="AB185" s="51"/>
      <c r="AC185" s="51"/>
      <c r="AD185" s="51"/>
      <c r="AE185" s="51"/>
      <c r="AF185" s="51"/>
      <c r="AG185" s="51"/>
      <c r="AH185" s="56"/>
    </row>
    <row r="186" spans="1:34" s="50" customFormat="1">
      <c r="A186" s="49"/>
      <c r="C186" s="51"/>
      <c r="D186" s="51"/>
      <c r="E186" s="51"/>
      <c r="F186" s="51"/>
      <c r="G186" s="51"/>
      <c r="H186" s="51"/>
      <c r="I186" s="51"/>
      <c r="J186" s="51"/>
      <c r="K186" s="51"/>
      <c r="L186" s="51"/>
      <c r="M186" s="51"/>
      <c r="N186" s="51"/>
      <c r="O186" s="51"/>
      <c r="P186" s="51"/>
      <c r="Q186" s="51"/>
      <c r="R186" s="51"/>
      <c r="S186" s="51"/>
      <c r="T186" s="51"/>
      <c r="U186" s="51"/>
      <c r="V186" s="51"/>
      <c r="W186" s="51"/>
      <c r="X186" s="51"/>
      <c r="Y186" s="51"/>
      <c r="Z186" s="51"/>
      <c r="AA186" s="51"/>
      <c r="AB186" s="51"/>
      <c r="AC186" s="51"/>
      <c r="AD186" s="51"/>
      <c r="AE186" s="51"/>
      <c r="AF186" s="51"/>
      <c r="AG186" s="51"/>
      <c r="AH186" s="56"/>
    </row>
    <row r="187" spans="1:34" s="50" customFormat="1">
      <c r="A187" s="49"/>
      <c r="C187" s="51"/>
      <c r="D187" s="51"/>
      <c r="E187" s="51"/>
      <c r="F187" s="51"/>
      <c r="G187" s="51"/>
      <c r="H187" s="51"/>
      <c r="I187" s="51"/>
      <c r="J187" s="51"/>
      <c r="K187" s="51"/>
      <c r="L187" s="51"/>
      <c r="M187" s="51"/>
      <c r="N187" s="51"/>
      <c r="O187" s="51"/>
      <c r="P187" s="51"/>
      <c r="Q187" s="51"/>
      <c r="R187" s="51"/>
      <c r="S187" s="51"/>
      <c r="T187" s="51"/>
      <c r="U187" s="51"/>
      <c r="V187" s="51"/>
      <c r="W187" s="51"/>
      <c r="X187" s="51"/>
      <c r="Y187" s="51"/>
      <c r="Z187" s="51"/>
      <c r="AA187" s="51"/>
      <c r="AB187" s="51"/>
      <c r="AC187" s="51"/>
      <c r="AD187" s="51"/>
      <c r="AE187" s="51"/>
      <c r="AF187" s="51"/>
      <c r="AG187" s="51"/>
      <c r="AH187" s="56"/>
    </row>
    <row r="188" spans="1:34" s="50" customFormat="1">
      <c r="A188" s="49"/>
      <c r="C188" s="51"/>
      <c r="D188" s="51"/>
      <c r="E188" s="51"/>
      <c r="F188" s="51"/>
      <c r="G188" s="51"/>
      <c r="H188" s="51"/>
      <c r="I188" s="51"/>
      <c r="J188" s="51"/>
      <c r="K188" s="51"/>
      <c r="L188" s="51"/>
      <c r="M188" s="51"/>
      <c r="N188" s="51"/>
      <c r="O188" s="51"/>
      <c r="P188" s="51"/>
      <c r="Q188" s="51"/>
      <c r="R188" s="51"/>
      <c r="S188" s="51"/>
      <c r="T188" s="51"/>
      <c r="U188" s="51"/>
      <c r="V188" s="51"/>
      <c r="W188" s="51"/>
      <c r="X188" s="51"/>
      <c r="Y188" s="51"/>
      <c r="Z188" s="51"/>
      <c r="AA188" s="51"/>
      <c r="AB188" s="51"/>
      <c r="AC188" s="51"/>
      <c r="AD188" s="51"/>
      <c r="AE188" s="51"/>
      <c r="AF188" s="51"/>
      <c r="AG188" s="51"/>
      <c r="AH188" s="56"/>
    </row>
    <row r="189" spans="1:34" s="50" customFormat="1">
      <c r="A189" s="49"/>
      <c r="C189" s="51"/>
      <c r="D189" s="51"/>
      <c r="E189" s="51"/>
      <c r="F189" s="51"/>
      <c r="G189" s="51"/>
      <c r="H189" s="51"/>
      <c r="I189" s="51"/>
      <c r="J189" s="51"/>
      <c r="K189" s="51"/>
      <c r="L189" s="51"/>
      <c r="M189" s="51"/>
      <c r="N189" s="51"/>
      <c r="O189" s="51"/>
      <c r="P189" s="51"/>
      <c r="Q189" s="51"/>
      <c r="R189" s="51"/>
      <c r="S189" s="51"/>
      <c r="T189" s="51"/>
      <c r="U189" s="51"/>
      <c r="V189" s="51"/>
      <c r="W189" s="51"/>
      <c r="X189" s="51"/>
      <c r="Y189" s="51"/>
      <c r="Z189" s="51"/>
      <c r="AA189" s="51"/>
      <c r="AB189" s="51"/>
      <c r="AC189" s="51"/>
      <c r="AD189" s="51"/>
      <c r="AE189" s="51"/>
      <c r="AF189" s="51"/>
      <c r="AG189" s="51"/>
      <c r="AH189" s="56"/>
    </row>
    <row r="190" spans="1:34" s="50" customFormat="1">
      <c r="A190" s="49"/>
      <c r="C190" s="51"/>
      <c r="D190" s="51"/>
      <c r="E190" s="51"/>
      <c r="F190" s="51"/>
      <c r="G190" s="51"/>
      <c r="H190" s="51"/>
      <c r="I190" s="51"/>
      <c r="J190" s="51"/>
      <c r="K190" s="51"/>
      <c r="L190" s="51"/>
      <c r="M190" s="51"/>
      <c r="N190" s="51"/>
      <c r="O190" s="51"/>
      <c r="P190" s="51"/>
      <c r="Q190" s="51"/>
      <c r="R190" s="51"/>
      <c r="S190" s="51"/>
      <c r="T190" s="51"/>
      <c r="U190" s="51"/>
      <c r="V190" s="51"/>
      <c r="W190" s="51"/>
      <c r="X190" s="51"/>
      <c r="Y190" s="51"/>
      <c r="Z190" s="51"/>
      <c r="AA190" s="51"/>
      <c r="AB190" s="51"/>
      <c r="AC190" s="51"/>
      <c r="AD190" s="51"/>
      <c r="AE190" s="51"/>
      <c r="AF190" s="51"/>
      <c r="AG190" s="51"/>
      <c r="AH190" s="56"/>
    </row>
    <row r="191" spans="1:34" s="50" customFormat="1">
      <c r="A191" s="49"/>
      <c r="C191" s="51"/>
      <c r="D191" s="51"/>
      <c r="E191" s="51"/>
      <c r="F191" s="51"/>
      <c r="G191" s="51"/>
      <c r="H191" s="51"/>
      <c r="I191" s="51"/>
      <c r="J191" s="51"/>
      <c r="K191" s="51"/>
      <c r="L191" s="51"/>
      <c r="M191" s="51"/>
      <c r="N191" s="51"/>
      <c r="O191" s="51"/>
      <c r="P191" s="51"/>
      <c r="Q191" s="51"/>
      <c r="R191" s="51"/>
      <c r="S191" s="51"/>
      <c r="T191" s="51"/>
      <c r="U191" s="51"/>
      <c r="V191" s="51"/>
      <c r="W191" s="51"/>
      <c r="X191" s="51"/>
      <c r="Y191" s="51"/>
      <c r="Z191" s="51"/>
      <c r="AA191" s="51"/>
      <c r="AB191" s="51"/>
      <c r="AC191" s="51"/>
      <c r="AD191" s="51"/>
      <c r="AE191" s="51"/>
      <c r="AF191" s="51"/>
      <c r="AG191" s="51"/>
      <c r="AH191" s="56"/>
    </row>
    <row r="192" spans="1:34" s="50" customFormat="1">
      <c r="A192" s="49"/>
      <c r="C192" s="51"/>
      <c r="D192" s="51"/>
      <c r="E192" s="51"/>
      <c r="F192" s="51"/>
      <c r="G192" s="51"/>
      <c r="H192" s="51"/>
      <c r="I192" s="51"/>
      <c r="J192" s="51"/>
      <c r="K192" s="51"/>
      <c r="L192" s="51"/>
      <c r="M192" s="51"/>
      <c r="N192" s="51"/>
      <c r="O192" s="51"/>
      <c r="P192" s="51"/>
      <c r="Q192" s="51"/>
      <c r="R192" s="51"/>
      <c r="S192" s="51"/>
      <c r="T192" s="51"/>
      <c r="U192" s="51"/>
      <c r="V192" s="51"/>
      <c r="W192" s="51"/>
      <c r="X192" s="51"/>
      <c r="Y192" s="51"/>
      <c r="Z192" s="51"/>
      <c r="AA192" s="51"/>
      <c r="AB192" s="51"/>
      <c r="AC192" s="51"/>
      <c r="AD192" s="51"/>
      <c r="AE192" s="51"/>
      <c r="AF192" s="51"/>
      <c r="AG192" s="51"/>
      <c r="AH192" s="56"/>
    </row>
    <row r="193" spans="1:34" s="50" customFormat="1">
      <c r="A193" s="49"/>
      <c r="C193" s="51"/>
      <c r="D193" s="51"/>
      <c r="E193" s="51"/>
      <c r="F193" s="51"/>
      <c r="G193" s="51"/>
      <c r="H193" s="51"/>
      <c r="I193" s="51"/>
      <c r="J193" s="51"/>
      <c r="K193" s="51"/>
      <c r="L193" s="51"/>
      <c r="M193" s="51"/>
      <c r="N193" s="51"/>
      <c r="O193" s="51"/>
      <c r="P193" s="51"/>
      <c r="Q193" s="51"/>
      <c r="R193" s="51"/>
      <c r="S193" s="51"/>
      <c r="T193" s="51"/>
      <c r="U193" s="51"/>
      <c r="V193" s="51"/>
      <c r="W193" s="51"/>
      <c r="X193" s="51"/>
      <c r="Y193" s="51"/>
      <c r="Z193" s="51"/>
      <c r="AA193" s="51"/>
      <c r="AB193" s="51"/>
      <c r="AC193" s="51"/>
      <c r="AD193" s="51"/>
      <c r="AE193" s="51"/>
      <c r="AF193" s="51"/>
      <c r="AG193" s="51"/>
      <c r="AH193" s="56"/>
    </row>
    <row r="194" spans="1:34" s="50" customFormat="1">
      <c r="A194" s="49"/>
      <c r="C194" s="51"/>
      <c r="D194" s="51"/>
      <c r="E194" s="51"/>
      <c r="F194" s="51"/>
      <c r="G194" s="51"/>
      <c r="H194" s="51"/>
      <c r="I194" s="51"/>
      <c r="J194" s="51"/>
      <c r="K194" s="51"/>
      <c r="L194" s="51"/>
      <c r="M194" s="51"/>
      <c r="N194" s="51"/>
      <c r="O194" s="51"/>
      <c r="P194" s="51"/>
      <c r="Q194" s="51"/>
      <c r="R194" s="51"/>
      <c r="S194" s="51"/>
      <c r="T194" s="51"/>
      <c r="U194" s="51"/>
      <c r="V194" s="51"/>
      <c r="W194" s="51"/>
      <c r="X194" s="51"/>
      <c r="Y194" s="51"/>
      <c r="Z194" s="51"/>
      <c r="AA194" s="51"/>
      <c r="AB194" s="51"/>
      <c r="AC194" s="51"/>
      <c r="AD194" s="51"/>
      <c r="AE194" s="51"/>
      <c r="AF194" s="51"/>
      <c r="AG194" s="51"/>
      <c r="AH194" s="56"/>
    </row>
    <row r="195" spans="1:34" s="50" customFormat="1">
      <c r="A195" s="49"/>
      <c r="C195" s="51"/>
      <c r="D195" s="51"/>
      <c r="E195" s="51"/>
      <c r="F195" s="51"/>
      <c r="G195" s="51"/>
      <c r="H195" s="51"/>
      <c r="I195" s="51"/>
      <c r="J195" s="51"/>
      <c r="K195" s="51"/>
      <c r="L195" s="51"/>
      <c r="M195" s="51"/>
      <c r="N195" s="51"/>
      <c r="O195" s="51"/>
      <c r="P195" s="51"/>
      <c r="Q195" s="51"/>
      <c r="R195" s="51"/>
      <c r="S195" s="51"/>
      <c r="T195" s="51"/>
      <c r="U195" s="51"/>
      <c r="V195" s="51"/>
      <c r="W195" s="51"/>
      <c r="X195" s="51"/>
      <c r="Y195" s="51"/>
      <c r="Z195" s="51"/>
      <c r="AA195" s="51"/>
      <c r="AB195" s="51"/>
      <c r="AC195" s="51"/>
      <c r="AD195" s="51"/>
      <c r="AE195" s="51"/>
      <c r="AF195" s="51"/>
      <c r="AG195" s="51"/>
      <c r="AH195" s="56"/>
    </row>
    <row r="196" spans="1:34" s="50" customFormat="1">
      <c r="A196" s="49"/>
      <c r="C196" s="51"/>
      <c r="D196" s="51"/>
      <c r="E196" s="51"/>
      <c r="F196" s="51"/>
      <c r="G196" s="51"/>
      <c r="H196" s="51"/>
      <c r="I196" s="51"/>
      <c r="J196" s="51"/>
      <c r="K196" s="51"/>
      <c r="L196" s="51"/>
      <c r="M196" s="51"/>
      <c r="N196" s="51"/>
      <c r="O196" s="51"/>
      <c r="P196" s="51"/>
      <c r="Q196" s="51"/>
      <c r="R196" s="51"/>
      <c r="S196" s="51"/>
      <c r="T196" s="51"/>
      <c r="U196" s="51"/>
      <c r="V196" s="51"/>
      <c r="W196" s="51"/>
      <c r="X196" s="51"/>
      <c r="Y196" s="51"/>
      <c r="Z196" s="51"/>
      <c r="AA196" s="51"/>
      <c r="AB196" s="51"/>
      <c r="AC196" s="51"/>
      <c r="AD196" s="51"/>
      <c r="AE196" s="51"/>
      <c r="AF196" s="51"/>
      <c r="AG196" s="51"/>
      <c r="AH196" s="56"/>
    </row>
    <row r="197" spans="1:34" s="50" customFormat="1">
      <c r="A197" s="49"/>
      <c r="C197" s="51"/>
      <c r="D197" s="51"/>
      <c r="E197" s="51"/>
      <c r="F197" s="51"/>
      <c r="G197" s="51"/>
      <c r="H197" s="51"/>
      <c r="I197" s="51"/>
      <c r="J197" s="51"/>
      <c r="K197" s="51"/>
      <c r="L197" s="51"/>
      <c r="M197" s="51"/>
      <c r="N197" s="51"/>
      <c r="O197" s="51"/>
      <c r="P197" s="51"/>
      <c r="Q197" s="51"/>
      <c r="R197" s="51"/>
      <c r="S197" s="51"/>
      <c r="T197" s="51"/>
      <c r="U197" s="51"/>
      <c r="V197" s="51"/>
      <c r="W197" s="51"/>
      <c r="X197" s="51"/>
      <c r="Y197" s="51"/>
      <c r="Z197" s="51"/>
      <c r="AA197" s="51"/>
      <c r="AB197" s="51"/>
      <c r="AC197" s="51"/>
      <c r="AD197" s="51"/>
      <c r="AE197" s="51"/>
      <c r="AF197" s="51"/>
      <c r="AG197" s="51"/>
      <c r="AH197" s="56"/>
    </row>
    <row r="198" spans="1:34" s="50" customFormat="1">
      <c r="A198" s="49"/>
      <c r="C198" s="51"/>
      <c r="D198" s="51"/>
      <c r="E198" s="51"/>
      <c r="F198" s="51"/>
      <c r="G198" s="51"/>
      <c r="H198" s="51"/>
      <c r="I198" s="51"/>
      <c r="J198" s="51"/>
      <c r="K198" s="51"/>
      <c r="L198" s="51"/>
      <c r="M198" s="51"/>
      <c r="N198" s="51"/>
      <c r="O198" s="51"/>
      <c r="P198" s="51"/>
      <c r="Q198" s="51"/>
      <c r="R198" s="51"/>
      <c r="S198" s="51"/>
      <c r="T198" s="51"/>
      <c r="U198" s="51"/>
      <c r="V198" s="51"/>
      <c r="W198" s="51"/>
      <c r="X198" s="51"/>
      <c r="Y198" s="51"/>
      <c r="Z198" s="51"/>
      <c r="AA198" s="51"/>
      <c r="AB198" s="51"/>
      <c r="AC198" s="51"/>
      <c r="AD198" s="51"/>
      <c r="AE198" s="51"/>
      <c r="AF198" s="51"/>
      <c r="AG198" s="51"/>
      <c r="AH198" s="56"/>
    </row>
    <row r="199" spans="1:34" s="50" customFormat="1">
      <c r="A199" s="49"/>
      <c r="C199" s="51"/>
      <c r="D199" s="51"/>
      <c r="E199" s="51"/>
      <c r="F199" s="51"/>
      <c r="G199" s="51"/>
      <c r="H199" s="51"/>
      <c r="I199" s="51"/>
      <c r="J199" s="51"/>
      <c r="K199" s="51"/>
      <c r="L199" s="51"/>
      <c r="M199" s="51"/>
      <c r="N199" s="51"/>
      <c r="O199" s="51"/>
      <c r="P199" s="51"/>
      <c r="Q199" s="51"/>
      <c r="R199" s="51"/>
      <c r="S199" s="51"/>
      <c r="T199" s="51"/>
      <c r="U199" s="51"/>
      <c r="V199" s="51"/>
      <c r="W199" s="51"/>
      <c r="X199" s="51"/>
      <c r="Y199" s="51"/>
      <c r="Z199" s="51"/>
      <c r="AA199" s="51"/>
      <c r="AB199" s="51"/>
      <c r="AC199" s="51"/>
      <c r="AD199" s="51"/>
      <c r="AE199" s="51"/>
      <c r="AF199" s="51"/>
      <c r="AG199" s="51"/>
      <c r="AH199" s="56"/>
    </row>
    <row r="200" spans="1:34" s="50" customFormat="1">
      <c r="A200" s="49"/>
      <c r="C200" s="51"/>
      <c r="D200" s="51"/>
      <c r="E200" s="51"/>
      <c r="F200" s="51"/>
      <c r="G200" s="51"/>
      <c r="H200" s="51"/>
      <c r="I200" s="51"/>
      <c r="J200" s="51"/>
      <c r="K200" s="51"/>
      <c r="L200" s="51"/>
      <c r="M200" s="51"/>
      <c r="N200" s="51"/>
      <c r="O200" s="51"/>
      <c r="P200" s="51"/>
      <c r="Q200" s="51"/>
      <c r="R200" s="51"/>
      <c r="S200" s="51"/>
      <c r="T200" s="51"/>
      <c r="U200" s="51"/>
      <c r="V200" s="51"/>
      <c r="W200" s="51"/>
      <c r="X200" s="51"/>
      <c r="Y200" s="51"/>
      <c r="Z200" s="51"/>
      <c r="AA200" s="51"/>
      <c r="AB200" s="51"/>
      <c r="AC200" s="51"/>
      <c r="AD200" s="51"/>
      <c r="AE200" s="51"/>
      <c r="AF200" s="51"/>
      <c r="AG200" s="51"/>
      <c r="AH200" s="56"/>
    </row>
    <row r="201" spans="1:34" s="50" customFormat="1">
      <c r="A201" s="49"/>
      <c r="C201" s="51"/>
      <c r="D201" s="51"/>
      <c r="E201" s="51"/>
      <c r="F201" s="51"/>
      <c r="G201" s="51"/>
      <c r="H201" s="51"/>
      <c r="I201" s="51"/>
      <c r="J201" s="51"/>
      <c r="K201" s="51"/>
      <c r="L201" s="51"/>
      <c r="M201" s="51"/>
      <c r="N201" s="51"/>
      <c r="O201" s="51"/>
      <c r="P201" s="51"/>
      <c r="Q201" s="51"/>
      <c r="R201" s="51"/>
      <c r="S201" s="51"/>
      <c r="T201" s="51"/>
      <c r="U201" s="51"/>
      <c r="V201" s="51"/>
      <c r="W201" s="51"/>
      <c r="X201" s="51"/>
      <c r="Y201" s="51"/>
      <c r="Z201" s="51"/>
      <c r="AA201" s="51"/>
      <c r="AB201" s="51"/>
      <c r="AC201" s="51"/>
      <c r="AD201" s="51"/>
      <c r="AE201" s="51"/>
      <c r="AF201" s="51"/>
      <c r="AG201" s="51"/>
      <c r="AH201" s="56"/>
    </row>
    <row r="202" spans="1:34" s="50" customFormat="1">
      <c r="A202" s="49"/>
      <c r="C202" s="51"/>
      <c r="D202" s="51"/>
      <c r="E202" s="51"/>
      <c r="F202" s="51"/>
      <c r="G202" s="51"/>
      <c r="H202" s="51"/>
      <c r="I202" s="51"/>
      <c r="J202" s="51"/>
      <c r="K202" s="51"/>
      <c r="L202" s="51"/>
      <c r="M202" s="51"/>
      <c r="N202" s="51"/>
      <c r="O202" s="51"/>
      <c r="P202" s="51"/>
      <c r="Q202" s="51"/>
      <c r="R202" s="51"/>
      <c r="S202" s="51"/>
      <c r="T202" s="51"/>
      <c r="U202" s="51"/>
      <c r="V202" s="51"/>
      <c r="W202" s="51"/>
      <c r="X202" s="51"/>
      <c r="Y202" s="51"/>
      <c r="Z202" s="51"/>
      <c r="AA202" s="51"/>
      <c r="AB202" s="51"/>
      <c r="AC202" s="51"/>
      <c r="AD202" s="51"/>
      <c r="AE202" s="51"/>
      <c r="AF202" s="51"/>
      <c r="AG202" s="51"/>
      <c r="AH202" s="56"/>
    </row>
    <row r="203" spans="1:34" s="50" customFormat="1">
      <c r="A203" s="49"/>
      <c r="C203" s="51"/>
      <c r="D203" s="51"/>
      <c r="E203" s="51"/>
      <c r="F203" s="51"/>
      <c r="G203" s="51"/>
      <c r="H203" s="51"/>
      <c r="I203" s="51"/>
      <c r="J203" s="51"/>
      <c r="K203" s="51"/>
      <c r="L203" s="51"/>
      <c r="M203" s="51"/>
      <c r="N203" s="51"/>
      <c r="O203" s="51"/>
      <c r="P203" s="51"/>
      <c r="Q203" s="51"/>
      <c r="R203" s="51"/>
      <c r="S203" s="51"/>
      <c r="T203" s="51"/>
      <c r="U203" s="51"/>
      <c r="V203" s="51"/>
      <c r="W203" s="51"/>
      <c r="X203" s="51"/>
      <c r="Y203" s="51"/>
      <c r="Z203" s="51"/>
      <c r="AA203" s="51"/>
      <c r="AB203" s="51"/>
      <c r="AC203" s="51"/>
      <c r="AD203" s="51"/>
      <c r="AE203" s="51"/>
      <c r="AF203" s="51"/>
      <c r="AG203" s="51"/>
      <c r="AH203" s="56"/>
    </row>
    <row r="204" spans="1:34" s="50" customFormat="1">
      <c r="A204" s="49"/>
      <c r="C204" s="51"/>
      <c r="D204" s="51"/>
      <c r="E204" s="51"/>
      <c r="F204" s="51"/>
      <c r="G204" s="51"/>
      <c r="H204" s="51"/>
      <c r="I204" s="51"/>
      <c r="J204" s="51"/>
      <c r="K204" s="51"/>
      <c r="L204" s="51"/>
      <c r="M204" s="51"/>
      <c r="N204" s="51"/>
      <c r="O204" s="51"/>
      <c r="P204" s="51"/>
      <c r="Q204" s="51"/>
      <c r="R204" s="51"/>
      <c r="S204" s="51"/>
      <c r="T204" s="51"/>
      <c r="U204" s="51"/>
      <c r="V204" s="51"/>
      <c r="W204" s="51"/>
      <c r="X204" s="51"/>
      <c r="Y204" s="51"/>
      <c r="Z204" s="51"/>
      <c r="AA204" s="51"/>
      <c r="AB204" s="51"/>
      <c r="AC204" s="51"/>
      <c r="AD204" s="51"/>
      <c r="AE204" s="51"/>
      <c r="AF204" s="51"/>
      <c r="AG204" s="51"/>
      <c r="AH204" s="56"/>
    </row>
    <row r="205" spans="1:34" s="50" customFormat="1">
      <c r="A205" s="49"/>
      <c r="C205" s="51"/>
      <c r="D205" s="51"/>
      <c r="E205" s="51"/>
      <c r="F205" s="51"/>
      <c r="G205" s="51"/>
      <c r="H205" s="51"/>
      <c r="I205" s="51"/>
      <c r="J205" s="51"/>
      <c r="K205" s="51"/>
      <c r="L205" s="51"/>
      <c r="M205" s="51"/>
      <c r="N205" s="51"/>
      <c r="O205" s="51"/>
      <c r="P205" s="51"/>
      <c r="Q205" s="51"/>
      <c r="R205" s="51"/>
      <c r="S205" s="51"/>
      <c r="T205" s="51"/>
      <c r="U205" s="51"/>
      <c r="V205" s="51"/>
      <c r="W205" s="51"/>
      <c r="X205" s="51"/>
      <c r="Y205" s="51"/>
      <c r="Z205" s="51"/>
      <c r="AA205" s="51"/>
      <c r="AB205" s="51"/>
      <c r="AC205" s="51"/>
      <c r="AD205" s="51"/>
      <c r="AE205" s="51"/>
      <c r="AF205" s="51"/>
      <c r="AG205" s="51"/>
      <c r="AH205" s="56"/>
    </row>
    <row r="206" spans="1:34" s="50" customFormat="1">
      <c r="A206" s="49"/>
      <c r="C206" s="51"/>
      <c r="D206" s="51"/>
      <c r="E206" s="51"/>
      <c r="F206" s="51"/>
      <c r="G206" s="51"/>
      <c r="H206" s="51"/>
      <c r="I206" s="51"/>
      <c r="J206" s="51"/>
      <c r="K206" s="51"/>
      <c r="L206" s="51"/>
      <c r="M206" s="51"/>
      <c r="N206" s="51"/>
      <c r="O206" s="51"/>
      <c r="P206" s="51"/>
      <c r="Q206" s="51"/>
      <c r="R206" s="51"/>
      <c r="S206" s="51"/>
      <c r="T206" s="51"/>
      <c r="U206" s="51"/>
      <c r="V206" s="51"/>
      <c r="W206" s="51"/>
      <c r="X206" s="51"/>
      <c r="Y206" s="51"/>
      <c r="Z206" s="51"/>
      <c r="AA206" s="51"/>
      <c r="AB206" s="51"/>
      <c r="AC206" s="51"/>
      <c r="AD206" s="51"/>
      <c r="AE206" s="51"/>
      <c r="AF206" s="51"/>
      <c r="AG206" s="51"/>
      <c r="AH206" s="56"/>
    </row>
    <row r="207" spans="1:34" s="50" customFormat="1">
      <c r="A207" s="49"/>
      <c r="C207" s="51"/>
      <c r="D207" s="51"/>
      <c r="E207" s="51"/>
      <c r="F207" s="51"/>
      <c r="G207" s="51"/>
      <c r="H207" s="51"/>
      <c r="I207" s="51"/>
      <c r="J207" s="51"/>
      <c r="K207" s="51"/>
      <c r="L207" s="51"/>
      <c r="M207" s="51"/>
      <c r="N207" s="51"/>
      <c r="O207" s="51"/>
      <c r="P207" s="51"/>
      <c r="Q207" s="51"/>
      <c r="R207" s="51"/>
      <c r="S207" s="51"/>
      <c r="T207" s="51"/>
      <c r="U207" s="51"/>
      <c r="V207" s="51"/>
      <c r="W207" s="51"/>
      <c r="X207" s="51"/>
      <c r="Y207" s="51"/>
      <c r="Z207" s="51"/>
      <c r="AA207" s="51"/>
      <c r="AB207" s="51"/>
      <c r="AC207" s="51"/>
      <c r="AD207" s="51"/>
      <c r="AE207" s="51"/>
      <c r="AF207" s="51"/>
      <c r="AG207" s="51"/>
      <c r="AH207" s="56"/>
    </row>
    <row r="208" spans="1:34" s="50" customFormat="1">
      <c r="A208" s="49"/>
      <c r="C208" s="51"/>
      <c r="D208" s="51"/>
      <c r="E208" s="51"/>
      <c r="F208" s="51"/>
      <c r="G208" s="51"/>
      <c r="H208" s="51"/>
      <c r="I208" s="51"/>
      <c r="J208" s="51"/>
      <c r="K208" s="51"/>
      <c r="L208" s="51"/>
      <c r="M208" s="51"/>
      <c r="N208" s="51"/>
      <c r="O208" s="51"/>
      <c r="P208" s="51"/>
      <c r="Q208" s="51"/>
      <c r="R208" s="51"/>
      <c r="S208" s="51"/>
      <c r="T208" s="51"/>
      <c r="U208" s="51"/>
      <c r="V208" s="51"/>
      <c r="W208" s="51"/>
      <c r="X208" s="51"/>
      <c r="Y208" s="51"/>
      <c r="Z208" s="51"/>
      <c r="AA208" s="51"/>
      <c r="AB208" s="51"/>
      <c r="AC208" s="51"/>
      <c r="AD208" s="51"/>
      <c r="AE208" s="51"/>
      <c r="AF208" s="51"/>
      <c r="AG208" s="51"/>
      <c r="AH208" s="56"/>
    </row>
    <row r="209" spans="1:34" s="50" customFormat="1">
      <c r="A209" s="49"/>
      <c r="C209" s="51"/>
      <c r="D209" s="51"/>
      <c r="E209" s="51"/>
      <c r="F209" s="51"/>
      <c r="G209" s="51"/>
      <c r="H209" s="51"/>
      <c r="I209" s="51"/>
      <c r="J209" s="51"/>
      <c r="K209" s="51"/>
      <c r="L209" s="51"/>
      <c r="M209" s="51"/>
      <c r="N209" s="51"/>
      <c r="O209" s="51"/>
      <c r="P209" s="51"/>
      <c r="Q209" s="51"/>
      <c r="R209" s="51"/>
      <c r="S209" s="51"/>
      <c r="T209" s="51"/>
      <c r="U209" s="51"/>
      <c r="V209" s="51"/>
      <c r="W209" s="51"/>
      <c r="X209" s="51"/>
      <c r="Y209" s="51"/>
      <c r="Z209" s="51"/>
      <c r="AA209" s="51"/>
      <c r="AB209" s="51"/>
      <c r="AC209" s="51"/>
      <c r="AD209" s="51"/>
      <c r="AE209" s="51"/>
      <c r="AF209" s="51"/>
      <c r="AG209" s="51"/>
      <c r="AH209" s="56"/>
    </row>
    <row r="210" spans="1:34" s="50" customFormat="1">
      <c r="A210" s="49"/>
      <c r="C210" s="51"/>
      <c r="D210" s="51"/>
      <c r="E210" s="51"/>
      <c r="F210" s="51"/>
      <c r="G210" s="51"/>
      <c r="H210" s="51"/>
      <c r="I210" s="51"/>
      <c r="J210" s="51"/>
      <c r="K210" s="51"/>
      <c r="L210" s="51"/>
      <c r="M210" s="51"/>
      <c r="N210" s="51"/>
      <c r="O210" s="51"/>
      <c r="P210" s="51"/>
      <c r="Q210" s="51"/>
      <c r="R210" s="51"/>
      <c r="S210" s="51"/>
      <c r="T210" s="51"/>
      <c r="U210" s="51"/>
      <c r="V210" s="51"/>
      <c r="W210" s="51"/>
      <c r="X210" s="51"/>
      <c r="Y210" s="51"/>
      <c r="Z210" s="51"/>
      <c r="AA210" s="51"/>
      <c r="AB210" s="51"/>
      <c r="AC210" s="51"/>
      <c r="AD210" s="51"/>
      <c r="AE210" s="51"/>
      <c r="AF210" s="51"/>
      <c r="AG210" s="51"/>
      <c r="AH210" s="56"/>
    </row>
    <row r="211" spans="1:34" s="50" customFormat="1">
      <c r="A211" s="49"/>
      <c r="C211" s="51"/>
      <c r="D211" s="51"/>
      <c r="E211" s="51"/>
      <c r="F211" s="51"/>
      <c r="G211" s="51"/>
      <c r="H211" s="51"/>
      <c r="I211" s="51"/>
      <c r="J211" s="51"/>
      <c r="K211" s="51"/>
      <c r="L211" s="51"/>
      <c r="M211" s="51"/>
      <c r="N211" s="51"/>
      <c r="O211" s="51"/>
      <c r="P211" s="51"/>
      <c r="Q211" s="51"/>
      <c r="R211" s="51"/>
      <c r="S211" s="51"/>
      <c r="T211" s="51"/>
      <c r="U211" s="51"/>
      <c r="V211" s="51"/>
      <c r="W211" s="51"/>
      <c r="X211" s="51"/>
      <c r="Y211" s="51"/>
      <c r="Z211" s="51"/>
      <c r="AA211" s="51"/>
      <c r="AB211" s="51"/>
      <c r="AC211" s="51"/>
      <c r="AD211" s="51"/>
      <c r="AE211" s="51"/>
      <c r="AF211" s="51"/>
      <c r="AG211" s="51"/>
      <c r="AH211" s="56"/>
    </row>
    <row r="212" spans="1:34" s="50" customFormat="1">
      <c r="A212" s="49"/>
      <c r="C212" s="51"/>
      <c r="D212" s="51"/>
      <c r="E212" s="51"/>
      <c r="F212" s="51"/>
      <c r="G212" s="51"/>
      <c r="H212" s="51"/>
      <c r="I212" s="51"/>
      <c r="J212" s="51"/>
      <c r="K212" s="51"/>
      <c r="L212" s="51"/>
      <c r="M212" s="51"/>
      <c r="N212" s="51"/>
      <c r="O212" s="51"/>
      <c r="P212" s="51"/>
      <c r="Q212" s="51"/>
      <c r="R212" s="51"/>
      <c r="S212" s="51"/>
      <c r="T212" s="51"/>
      <c r="U212" s="51"/>
      <c r="V212" s="51"/>
      <c r="W212" s="51"/>
      <c r="X212" s="51"/>
      <c r="Y212" s="51"/>
      <c r="Z212" s="51"/>
      <c r="AA212" s="51"/>
      <c r="AB212" s="51"/>
      <c r="AC212" s="51"/>
      <c r="AD212" s="51"/>
      <c r="AE212" s="51"/>
      <c r="AF212" s="51"/>
      <c r="AG212" s="51"/>
      <c r="AH212" s="56"/>
    </row>
    <row r="213" spans="1:34" s="50" customFormat="1">
      <c r="A213" s="49"/>
      <c r="C213" s="51"/>
      <c r="D213" s="51"/>
      <c r="E213" s="51"/>
      <c r="F213" s="51"/>
      <c r="G213" s="51"/>
      <c r="H213" s="51"/>
      <c r="I213" s="51"/>
      <c r="J213" s="51"/>
      <c r="K213" s="51"/>
      <c r="L213" s="51"/>
      <c r="M213" s="51"/>
      <c r="N213" s="51"/>
      <c r="O213" s="51"/>
      <c r="P213" s="51"/>
      <c r="Q213" s="51"/>
      <c r="R213" s="51"/>
      <c r="S213" s="51"/>
      <c r="T213" s="51"/>
      <c r="U213" s="51"/>
      <c r="V213" s="51"/>
      <c r="W213" s="51"/>
      <c r="X213" s="51"/>
      <c r="Y213" s="51"/>
      <c r="Z213" s="51"/>
      <c r="AA213" s="51"/>
      <c r="AB213" s="51"/>
      <c r="AC213" s="51"/>
      <c r="AD213" s="51"/>
      <c r="AE213" s="51"/>
      <c r="AF213" s="51"/>
      <c r="AG213" s="51"/>
      <c r="AH213" s="56"/>
    </row>
    <row r="214" spans="1:34" s="50" customFormat="1">
      <c r="A214" s="49"/>
      <c r="C214" s="51"/>
      <c r="D214" s="51"/>
      <c r="E214" s="51"/>
      <c r="F214" s="51"/>
      <c r="G214" s="51"/>
      <c r="H214" s="51"/>
      <c r="I214" s="51"/>
      <c r="J214" s="51"/>
      <c r="K214" s="51"/>
      <c r="L214" s="51"/>
      <c r="M214" s="51"/>
      <c r="N214" s="51"/>
      <c r="O214" s="51"/>
      <c r="P214" s="51"/>
      <c r="Q214" s="51"/>
      <c r="R214" s="51"/>
      <c r="S214" s="51"/>
      <c r="T214" s="51"/>
      <c r="U214" s="51"/>
      <c r="V214" s="51"/>
      <c r="W214" s="51"/>
      <c r="X214" s="51"/>
      <c r="Y214" s="51"/>
      <c r="Z214" s="51"/>
      <c r="AA214" s="51"/>
      <c r="AB214" s="51"/>
      <c r="AC214" s="51"/>
      <c r="AD214" s="51"/>
      <c r="AE214" s="51"/>
      <c r="AF214" s="51"/>
      <c r="AG214" s="51"/>
      <c r="AH214" s="56"/>
    </row>
    <row r="215" spans="1:34" s="50" customFormat="1">
      <c r="A215" s="49"/>
      <c r="C215" s="51"/>
      <c r="D215" s="51"/>
      <c r="E215" s="51"/>
      <c r="F215" s="51"/>
      <c r="G215" s="51"/>
      <c r="H215" s="51"/>
      <c r="I215" s="51"/>
      <c r="J215" s="51"/>
      <c r="K215" s="51"/>
      <c r="L215" s="51"/>
      <c r="M215" s="51"/>
      <c r="N215" s="51"/>
      <c r="O215" s="51"/>
      <c r="P215" s="51"/>
      <c r="Q215" s="51"/>
      <c r="R215" s="51"/>
      <c r="S215" s="51"/>
      <c r="T215" s="51"/>
      <c r="U215" s="51"/>
      <c r="V215" s="51"/>
      <c r="W215" s="51"/>
      <c r="X215" s="51"/>
      <c r="Y215" s="51"/>
      <c r="Z215" s="51"/>
      <c r="AA215" s="51"/>
      <c r="AB215" s="51"/>
      <c r="AC215" s="51"/>
      <c r="AD215" s="51"/>
      <c r="AE215" s="51"/>
      <c r="AF215" s="51"/>
      <c r="AG215" s="51"/>
      <c r="AH215" s="56"/>
    </row>
    <row r="216" spans="1:34" s="50" customFormat="1">
      <c r="A216" s="49"/>
      <c r="C216" s="51"/>
      <c r="D216" s="51"/>
      <c r="E216" s="51"/>
      <c r="F216" s="51"/>
      <c r="G216" s="51"/>
      <c r="H216" s="51"/>
      <c r="I216" s="51"/>
      <c r="J216" s="51"/>
      <c r="K216" s="51"/>
      <c r="L216" s="51"/>
      <c r="M216" s="51"/>
      <c r="N216" s="51"/>
      <c r="O216" s="51"/>
      <c r="P216" s="51"/>
      <c r="Q216" s="51"/>
      <c r="R216" s="51"/>
      <c r="S216" s="51"/>
      <c r="T216" s="51"/>
      <c r="U216" s="51"/>
      <c r="V216" s="51"/>
      <c r="W216" s="51"/>
      <c r="X216" s="51"/>
      <c r="Y216" s="51"/>
      <c r="Z216" s="51"/>
      <c r="AA216" s="51"/>
      <c r="AB216" s="51"/>
      <c r="AC216" s="51"/>
      <c r="AD216" s="51"/>
      <c r="AE216" s="51"/>
      <c r="AF216" s="51"/>
      <c r="AG216" s="51"/>
      <c r="AH216" s="56"/>
    </row>
    <row r="217" spans="1:34" s="50" customFormat="1">
      <c r="A217" s="49"/>
      <c r="C217" s="51"/>
      <c r="D217" s="51"/>
      <c r="E217" s="51"/>
      <c r="F217" s="51"/>
      <c r="G217" s="51"/>
      <c r="H217" s="51"/>
      <c r="I217" s="51"/>
      <c r="J217" s="51"/>
      <c r="K217" s="51"/>
      <c r="L217" s="51"/>
      <c r="M217" s="51"/>
      <c r="N217" s="51"/>
      <c r="O217" s="51"/>
      <c r="P217" s="51"/>
      <c r="Q217" s="51"/>
      <c r="R217" s="51"/>
      <c r="S217" s="51"/>
      <c r="T217" s="51"/>
      <c r="U217" s="51"/>
      <c r="V217" s="51"/>
      <c r="W217" s="51"/>
      <c r="X217" s="51"/>
      <c r="Y217" s="51"/>
      <c r="Z217" s="51"/>
      <c r="AA217" s="51"/>
      <c r="AB217" s="51"/>
      <c r="AC217" s="51"/>
      <c r="AD217" s="51"/>
      <c r="AE217" s="51"/>
      <c r="AF217" s="51"/>
      <c r="AG217" s="51"/>
      <c r="AH217" s="56"/>
    </row>
    <row r="218" spans="1:34" s="50" customFormat="1">
      <c r="A218" s="49"/>
      <c r="C218" s="51"/>
      <c r="D218" s="51"/>
      <c r="E218" s="51"/>
      <c r="F218" s="51"/>
      <c r="G218" s="51"/>
      <c r="H218" s="51"/>
      <c r="I218" s="51"/>
      <c r="J218" s="51"/>
      <c r="K218" s="51"/>
      <c r="L218" s="51"/>
      <c r="M218" s="51"/>
      <c r="N218" s="51"/>
      <c r="O218" s="51"/>
      <c r="P218" s="51"/>
      <c r="Q218" s="51"/>
      <c r="R218" s="51"/>
      <c r="S218" s="51"/>
      <c r="T218" s="51"/>
      <c r="U218" s="51"/>
      <c r="V218" s="51"/>
      <c r="W218" s="51"/>
      <c r="X218" s="51"/>
      <c r="Y218" s="51"/>
      <c r="Z218" s="51"/>
      <c r="AA218" s="51"/>
      <c r="AB218" s="51"/>
      <c r="AC218" s="51"/>
      <c r="AD218" s="51"/>
      <c r="AE218" s="51"/>
      <c r="AF218" s="51"/>
      <c r="AG218" s="51"/>
      <c r="AH218" s="56"/>
    </row>
    <row r="219" spans="1:34" s="50" customFormat="1">
      <c r="A219" s="49"/>
      <c r="C219" s="51"/>
      <c r="D219" s="51"/>
      <c r="E219" s="51"/>
      <c r="F219" s="51"/>
      <c r="G219" s="51"/>
      <c r="H219" s="51"/>
      <c r="I219" s="51"/>
      <c r="J219" s="51"/>
      <c r="K219" s="51"/>
      <c r="L219" s="51"/>
      <c r="M219" s="51"/>
      <c r="N219" s="51"/>
      <c r="O219" s="51"/>
      <c r="P219" s="51"/>
      <c r="Q219" s="51"/>
      <c r="R219" s="51"/>
      <c r="S219" s="51"/>
      <c r="T219" s="51"/>
      <c r="U219" s="51"/>
      <c r="V219" s="51"/>
      <c r="W219" s="51"/>
      <c r="X219" s="51"/>
      <c r="Y219" s="51"/>
      <c r="Z219" s="51"/>
      <c r="AA219" s="51"/>
      <c r="AB219" s="51"/>
      <c r="AC219" s="51"/>
      <c r="AD219" s="51"/>
      <c r="AE219" s="51"/>
      <c r="AF219" s="51"/>
      <c r="AG219" s="51"/>
      <c r="AH219" s="56"/>
    </row>
    <row r="220" spans="1:34" s="50" customFormat="1">
      <c r="A220" s="49"/>
      <c r="C220" s="51"/>
      <c r="D220" s="51"/>
      <c r="E220" s="51"/>
      <c r="F220" s="51"/>
      <c r="G220" s="51"/>
      <c r="H220" s="51"/>
      <c r="I220" s="51"/>
      <c r="J220" s="51"/>
      <c r="K220" s="51"/>
      <c r="L220" s="51"/>
      <c r="M220" s="51"/>
      <c r="N220" s="51"/>
      <c r="O220" s="51"/>
      <c r="P220" s="51"/>
      <c r="Q220" s="51"/>
      <c r="R220" s="51"/>
      <c r="S220" s="51"/>
      <c r="T220" s="51"/>
      <c r="U220" s="51"/>
      <c r="V220" s="51"/>
      <c r="W220" s="51"/>
      <c r="X220" s="51"/>
      <c r="Y220" s="51"/>
      <c r="Z220" s="51"/>
      <c r="AA220" s="51"/>
      <c r="AB220" s="51"/>
      <c r="AC220" s="51"/>
      <c r="AD220" s="51"/>
      <c r="AE220" s="51"/>
      <c r="AF220" s="51"/>
      <c r="AG220" s="51"/>
      <c r="AH220" s="56"/>
    </row>
    <row r="221" spans="1:34" s="50" customFormat="1">
      <c r="A221" s="49"/>
      <c r="C221" s="51"/>
      <c r="D221" s="51"/>
      <c r="E221" s="51"/>
      <c r="F221" s="51"/>
      <c r="G221" s="51"/>
      <c r="H221" s="51"/>
      <c r="I221" s="51"/>
      <c r="J221" s="51"/>
      <c r="K221" s="51"/>
      <c r="L221" s="51"/>
      <c r="M221" s="51"/>
      <c r="N221" s="51"/>
      <c r="O221" s="51"/>
      <c r="P221" s="51"/>
      <c r="Q221" s="51"/>
      <c r="R221" s="51"/>
      <c r="S221" s="51"/>
      <c r="T221" s="51"/>
      <c r="U221" s="51"/>
      <c r="V221" s="51"/>
      <c r="W221" s="51"/>
      <c r="X221" s="51"/>
      <c r="Y221" s="51"/>
      <c r="Z221" s="51"/>
      <c r="AA221" s="51"/>
      <c r="AB221" s="51"/>
      <c r="AC221" s="51"/>
      <c r="AD221" s="51"/>
      <c r="AE221" s="51"/>
      <c r="AF221" s="51"/>
      <c r="AG221" s="51"/>
      <c r="AH221" s="56"/>
    </row>
    <row r="222" spans="1:34" s="50" customFormat="1">
      <c r="A222" s="49"/>
      <c r="C222" s="51"/>
      <c r="D222" s="51"/>
      <c r="E222" s="51"/>
      <c r="F222" s="51"/>
      <c r="G222" s="51"/>
      <c r="H222" s="51"/>
      <c r="I222" s="51"/>
      <c r="J222" s="51"/>
      <c r="K222" s="51"/>
      <c r="L222" s="51"/>
      <c r="M222" s="51"/>
      <c r="N222" s="51"/>
      <c r="O222" s="51"/>
      <c r="P222" s="51"/>
      <c r="Q222" s="51"/>
      <c r="R222" s="51"/>
      <c r="S222" s="51"/>
      <c r="T222" s="51"/>
      <c r="U222" s="51"/>
      <c r="V222" s="51"/>
      <c r="W222" s="51"/>
      <c r="X222" s="51"/>
      <c r="Y222" s="51"/>
      <c r="Z222" s="51"/>
      <c r="AA222" s="51"/>
      <c r="AB222" s="51"/>
      <c r="AC222" s="51"/>
      <c r="AD222" s="51"/>
      <c r="AE222" s="51"/>
      <c r="AF222" s="51"/>
      <c r="AG222" s="51"/>
      <c r="AH222" s="56"/>
    </row>
    <row r="223" spans="1:34" s="50" customFormat="1">
      <c r="A223" s="49"/>
      <c r="C223" s="51"/>
      <c r="D223" s="51"/>
      <c r="E223" s="51"/>
      <c r="F223" s="51"/>
      <c r="G223" s="51"/>
      <c r="H223" s="51"/>
      <c r="I223" s="51"/>
      <c r="J223" s="51"/>
      <c r="K223" s="51"/>
      <c r="L223" s="51"/>
      <c r="M223" s="51"/>
      <c r="N223" s="51"/>
      <c r="O223" s="51"/>
      <c r="P223" s="51"/>
      <c r="Q223" s="51"/>
      <c r="R223" s="51"/>
      <c r="S223" s="51"/>
      <c r="T223" s="51"/>
      <c r="U223" s="51"/>
      <c r="V223" s="51"/>
      <c r="W223" s="51"/>
      <c r="X223" s="51"/>
      <c r="Y223" s="51"/>
      <c r="Z223" s="51"/>
      <c r="AA223" s="51"/>
      <c r="AB223" s="51"/>
      <c r="AC223" s="51"/>
      <c r="AD223" s="51"/>
      <c r="AE223" s="51"/>
      <c r="AF223" s="51"/>
      <c r="AG223" s="51"/>
      <c r="AH223" s="56"/>
    </row>
    <row r="224" spans="1:34" s="50" customFormat="1">
      <c r="A224" s="49"/>
      <c r="C224" s="51"/>
      <c r="D224" s="51"/>
      <c r="E224" s="51"/>
      <c r="F224" s="51"/>
      <c r="G224" s="51"/>
      <c r="H224" s="51"/>
      <c r="I224" s="51"/>
      <c r="J224" s="51"/>
      <c r="K224" s="51"/>
      <c r="L224" s="51"/>
      <c r="M224" s="51"/>
      <c r="N224" s="51"/>
      <c r="O224" s="51"/>
      <c r="P224" s="51"/>
      <c r="Q224" s="51"/>
      <c r="R224" s="51"/>
      <c r="S224" s="51"/>
      <c r="T224" s="51"/>
      <c r="U224" s="51"/>
      <c r="V224" s="51"/>
      <c r="W224" s="51"/>
      <c r="X224" s="51"/>
      <c r="Y224" s="51"/>
      <c r="Z224" s="51"/>
      <c r="AA224" s="51"/>
      <c r="AB224" s="51"/>
      <c r="AC224" s="51"/>
      <c r="AD224" s="51"/>
      <c r="AE224" s="51"/>
      <c r="AF224" s="51"/>
      <c r="AG224" s="51"/>
      <c r="AH224" s="56"/>
    </row>
    <row r="225" spans="1:34" s="50" customFormat="1">
      <c r="A225" s="49"/>
      <c r="C225" s="51"/>
      <c r="D225" s="51"/>
      <c r="E225" s="51"/>
      <c r="F225" s="51"/>
      <c r="G225" s="51"/>
      <c r="H225" s="51"/>
      <c r="I225" s="51"/>
      <c r="J225" s="51"/>
      <c r="K225" s="51"/>
      <c r="L225" s="51"/>
      <c r="M225" s="51"/>
      <c r="N225" s="51"/>
      <c r="O225" s="51"/>
      <c r="P225" s="51"/>
      <c r="Q225" s="51"/>
      <c r="R225" s="51"/>
      <c r="S225" s="51"/>
      <c r="T225" s="51"/>
      <c r="U225" s="51"/>
      <c r="V225" s="51"/>
      <c r="W225" s="51"/>
      <c r="X225" s="51"/>
      <c r="Y225" s="51"/>
      <c r="Z225" s="51"/>
      <c r="AA225" s="51"/>
      <c r="AB225" s="51"/>
      <c r="AC225" s="51"/>
      <c r="AD225" s="51"/>
      <c r="AE225" s="51"/>
      <c r="AF225" s="51"/>
      <c r="AG225" s="51"/>
      <c r="AH225" s="56"/>
    </row>
    <row r="226" spans="1:34" s="50" customFormat="1">
      <c r="A226" s="49"/>
      <c r="C226" s="51"/>
      <c r="D226" s="51"/>
      <c r="E226" s="51"/>
      <c r="F226" s="51"/>
      <c r="G226" s="51"/>
      <c r="H226" s="51"/>
      <c r="I226" s="51"/>
      <c r="J226" s="51"/>
      <c r="K226" s="51"/>
      <c r="L226" s="51"/>
      <c r="M226" s="51"/>
      <c r="N226" s="51"/>
      <c r="O226" s="51"/>
      <c r="P226" s="51"/>
      <c r="Q226" s="51"/>
      <c r="R226" s="51"/>
      <c r="S226" s="51"/>
      <c r="T226" s="51"/>
      <c r="U226" s="51"/>
      <c r="V226" s="51"/>
      <c r="W226" s="51"/>
      <c r="X226" s="51"/>
      <c r="Y226" s="51"/>
      <c r="Z226" s="51"/>
      <c r="AA226" s="51"/>
      <c r="AB226" s="51"/>
      <c r="AC226" s="51"/>
      <c r="AD226" s="51"/>
      <c r="AE226" s="51"/>
      <c r="AF226" s="51"/>
      <c r="AG226" s="51"/>
      <c r="AH226" s="56"/>
    </row>
    <row r="227" spans="1:34" s="50" customFormat="1">
      <c r="A227" s="49"/>
      <c r="C227" s="51"/>
      <c r="D227" s="51"/>
      <c r="E227" s="51"/>
      <c r="F227" s="51"/>
      <c r="G227" s="51"/>
      <c r="H227" s="51"/>
      <c r="I227" s="51"/>
      <c r="J227" s="51"/>
      <c r="K227" s="51"/>
      <c r="L227" s="51"/>
      <c r="M227" s="51"/>
      <c r="N227" s="51"/>
      <c r="O227" s="51"/>
      <c r="P227" s="51"/>
      <c r="Q227" s="51"/>
      <c r="R227" s="51"/>
      <c r="S227" s="51"/>
      <c r="T227" s="51"/>
      <c r="U227" s="51"/>
      <c r="V227" s="51"/>
      <c r="W227" s="51"/>
      <c r="X227" s="51"/>
      <c r="Y227" s="51"/>
      <c r="Z227" s="51"/>
      <c r="AA227" s="51"/>
      <c r="AB227" s="51"/>
      <c r="AC227" s="51"/>
      <c r="AD227" s="51"/>
      <c r="AE227" s="51"/>
      <c r="AF227" s="51"/>
      <c r="AG227" s="51"/>
      <c r="AH227" s="56"/>
    </row>
    <row r="228" spans="1:34" s="50" customFormat="1">
      <c r="A228" s="49"/>
      <c r="C228" s="51"/>
      <c r="D228" s="51"/>
      <c r="E228" s="51"/>
      <c r="F228" s="51"/>
      <c r="G228" s="51"/>
      <c r="H228" s="51"/>
      <c r="I228" s="51"/>
      <c r="J228" s="51"/>
      <c r="K228" s="51"/>
      <c r="L228" s="51"/>
      <c r="M228" s="51"/>
      <c r="N228" s="51"/>
      <c r="O228" s="51"/>
      <c r="P228" s="51"/>
      <c r="Q228" s="51"/>
      <c r="R228" s="51"/>
      <c r="S228" s="51"/>
      <c r="T228" s="51"/>
      <c r="U228" s="51"/>
      <c r="V228" s="51"/>
      <c r="W228" s="51"/>
      <c r="X228" s="51"/>
      <c r="Y228" s="51"/>
      <c r="Z228" s="51"/>
      <c r="AA228" s="51"/>
      <c r="AB228" s="51"/>
      <c r="AC228" s="51"/>
      <c r="AD228" s="51"/>
      <c r="AE228" s="51"/>
      <c r="AF228" s="51"/>
      <c r="AG228" s="51"/>
      <c r="AH228" s="56"/>
    </row>
    <row r="229" spans="1:34" s="50" customFormat="1">
      <c r="A229" s="49"/>
      <c r="C229" s="51"/>
      <c r="D229" s="51"/>
      <c r="E229" s="51"/>
      <c r="F229" s="51"/>
      <c r="G229" s="51"/>
      <c r="H229" s="51"/>
      <c r="I229" s="51"/>
      <c r="J229" s="51"/>
      <c r="K229" s="51"/>
      <c r="L229" s="51"/>
      <c r="M229" s="51"/>
      <c r="N229" s="51"/>
      <c r="O229" s="51"/>
      <c r="P229" s="51"/>
      <c r="Q229" s="51"/>
      <c r="R229" s="51"/>
      <c r="S229" s="51"/>
      <c r="T229" s="51"/>
      <c r="U229" s="51"/>
      <c r="V229" s="51"/>
      <c r="W229" s="51"/>
      <c r="X229" s="51"/>
      <c r="Y229" s="51"/>
      <c r="Z229" s="51"/>
      <c r="AA229" s="51"/>
      <c r="AB229" s="51"/>
      <c r="AC229" s="51"/>
      <c r="AD229" s="51"/>
      <c r="AE229" s="51"/>
      <c r="AF229" s="51"/>
      <c r="AG229" s="51"/>
      <c r="AH229" s="56"/>
    </row>
    <row r="230" spans="1:34" s="50" customFormat="1">
      <c r="A230" s="49"/>
      <c r="C230" s="51"/>
      <c r="D230" s="51"/>
      <c r="E230" s="51"/>
      <c r="F230" s="51"/>
      <c r="G230" s="51"/>
      <c r="H230" s="51"/>
      <c r="I230" s="51"/>
      <c r="J230" s="51"/>
      <c r="K230" s="51"/>
      <c r="L230" s="51"/>
      <c r="M230" s="51"/>
      <c r="N230" s="51"/>
      <c r="O230" s="51"/>
      <c r="P230" s="51"/>
      <c r="Q230" s="51"/>
      <c r="R230" s="51"/>
      <c r="S230" s="51"/>
      <c r="T230" s="51"/>
      <c r="U230" s="51"/>
      <c r="V230" s="51"/>
      <c r="W230" s="51"/>
      <c r="X230" s="51"/>
      <c r="Y230" s="51"/>
      <c r="Z230" s="51"/>
      <c r="AA230" s="51"/>
      <c r="AB230" s="51"/>
      <c r="AC230" s="51"/>
      <c r="AD230" s="51"/>
      <c r="AE230" s="51"/>
      <c r="AF230" s="51"/>
      <c r="AG230" s="51"/>
      <c r="AH230" s="56"/>
    </row>
    <row r="231" spans="1:34" s="50" customFormat="1">
      <c r="A231" s="49"/>
      <c r="C231" s="51"/>
      <c r="D231" s="51"/>
      <c r="E231" s="51"/>
      <c r="F231" s="51"/>
      <c r="G231" s="51"/>
      <c r="H231" s="51"/>
      <c r="I231" s="51"/>
      <c r="J231" s="51"/>
      <c r="K231" s="51"/>
      <c r="L231" s="51"/>
      <c r="M231" s="51"/>
      <c r="N231" s="51"/>
      <c r="O231" s="51"/>
      <c r="P231" s="51"/>
      <c r="Q231" s="51"/>
      <c r="R231" s="51"/>
      <c r="S231" s="51"/>
      <c r="T231" s="51"/>
      <c r="U231" s="51"/>
      <c r="V231" s="51"/>
      <c r="W231" s="51"/>
      <c r="X231" s="51"/>
      <c r="Y231" s="51"/>
      <c r="Z231" s="51"/>
      <c r="AA231" s="51"/>
      <c r="AB231" s="51"/>
      <c r="AC231" s="51"/>
      <c r="AD231" s="51"/>
      <c r="AE231" s="51"/>
      <c r="AF231" s="51"/>
      <c r="AG231" s="51"/>
      <c r="AH231" s="56"/>
    </row>
    <row r="232" spans="1:34" s="50" customFormat="1">
      <c r="A232" s="49"/>
      <c r="C232" s="51"/>
      <c r="D232" s="51"/>
      <c r="E232" s="51"/>
      <c r="F232" s="51"/>
      <c r="G232" s="51"/>
      <c r="H232" s="51"/>
      <c r="I232" s="51"/>
      <c r="J232" s="51"/>
      <c r="K232" s="51"/>
      <c r="L232" s="51"/>
      <c r="M232" s="51"/>
      <c r="N232" s="51"/>
      <c r="O232" s="51"/>
      <c r="P232" s="51"/>
      <c r="Q232" s="51"/>
      <c r="R232" s="51"/>
      <c r="S232" s="51"/>
      <c r="T232" s="51"/>
      <c r="U232" s="51"/>
      <c r="V232" s="51"/>
      <c r="W232" s="51"/>
      <c r="X232" s="51"/>
      <c r="Y232" s="51"/>
      <c r="Z232" s="51"/>
      <c r="AA232" s="51"/>
      <c r="AB232" s="51"/>
      <c r="AC232" s="51"/>
      <c r="AD232" s="51"/>
      <c r="AE232" s="51"/>
      <c r="AF232" s="51"/>
      <c r="AG232" s="51"/>
      <c r="AH232" s="56"/>
    </row>
    <row r="233" spans="1:34" s="50" customFormat="1">
      <c r="A233" s="49"/>
      <c r="C233" s="51"/>
      <c r="D233" s="51"/>
      <c r="E233" s="51"/>
      <c r="F233" s="51"/>
      <c r="G233" s="51"/>
      <c r="H233" s="51"/>
      <c r="I233" s="51"/>
      <c r="J233" s="51"/>
      <c r="K233" s="51"/>
      <c r="L233" s="51"/>
      <c r="M233" s="51"/>
      <c r="N233" s="51"/>
      <c r="O233" s="51"/>
      <c r="P233" s="51"/>
      <c r="Q233" s="51"/>
      <c r="R233" s="51"/>
      <c r="S233" s="51"/>
      <c r="T233" s="51"/>
      <c r="U233" s="51"/>
      <c r="V233" s="51"/>
      <c r="W233" s="51"/>
      <c r="X233" s="51"/>
      <c r="Y233" s="51"/>
      <c r="Z233" s="51"/>
      <c r="AA233" s="51"/>
      <c r="AB233" s="51"/>
      <c r="AC233" s="51"/>
      <c r="AD233" s="51"/>
      <c r="AE233" s="51"/>
      <c r="AF233" s="51"/>
      <c r="AG233" s="51"/>
      <c r="AH233" s="56"/>
    </row>
    <row r="234" spans="1:34" s="50" customFormat="1">
      <c r="A234" s="49"/>
      <c r="C234" s="51"/>
      <c r="D234" s="51"/>
      <c r="E234" s="51"/>
      <c r="F234" s="51"/>
      <c r="G234" s="51"/>
      <c r="H234" s="51"/>
      <c r="I234" s="51"/>
      <c r="J234" s="51"/>
      <c r="K234" s="51"/>
      <c r="L234" s="51"/>
      <c r="M234" s="51"/>
      <c r="N234" s="51"/>
      <c r="O234" s="51"/>
      <c r="P234" s="51"/>
      <c r="Q234" s="51"/>
      <c r="R234" s="51"/>
      <c r="S234" s="51"/>
      <c r="T234" s="51"/>
      <c r="U234" s="51"/>
      <c r="V234" s="51"/>
      <c r="W234" s="51"/>
      <c r="X234" s="51"/>
      <c r="Y234" s="51"/>
      <c r="Z234" s="51"/>
      <c r="AA234" s="51"/>
      <c r="AB234" s="51"/>
      <c r="AC234" s="51"/>
      <c r="AD234" s="51"/>
      <c r="AE234" s="51"/>
      <c r="AF234" s="51"/>
      <c r="AG234" s="51"/>
      <c r="AH234" s="56"/>
    </row>
    <row r="235" spans="1:34" s="50" customFormat="1">
      <c r="A235" s="49"/>
      <c r="C235" s="51"/>
      <c r="D235" s="51"/>
      <c r="E235" s="51"/>
      <c r="F235" s="51"/>
      <c r="G235" s="51"/>
      <c r="H235" s="51"/>
      <c r="I235" s="51"/>
      <c r="J235" s="51"/>
      <c r="K235" s="51"/>
      <c r="L235" s="51"/>
      <c r="M235" s="51"/>
      <c r="N235" s="51"/>
      <c r="O235" s="51"/>
      <c r="P235" s="51"/>
      <c r="Q235" s="51"/>
      <c r="R235" s="51"/>
      <c r="S235" s="51"/>
      <c r="T235" s="51"/>
      <c r="U235" s="51"/>
      <c r="V235" s="51"/>
      <c r="W235" s="51"/>
      <c r="X235" s="51"/>
      <c r="Y235" s="51"/>
      <c r="Z235" s="51"/>
      <c r="AA235" s="51"/>
      <c r="AB235" s="51"/>
      <c r="AC235" s="51"/>
      <c r="AD235" s="51"/>
      <c r="AE235" s="51"/>
      <c r="AF235" s="51"/>
      <c r="AG235" s="51"/>
      <c r="AH235" s="56"/>
    </row>
    <row r="236" spans="1:34" s="50" customFormat="1">
      <c r="A236" s="49"/>
      <c r="C236" s="51"/>
      <c r="D236" s="51"/>
      <c r="E236" s="51"/>
      <c r="F236" s="51"/>
      <c r="G236" s="51"/>
      <c r="H236" s="51"/>
      <c r="I236" s="51"/>
      <c r="J236" s="51"/>
      <c r="K236" s="51"/>
      <c r="L236" s="51"/>
      <c r="M236" s="51"/>
      <c r="N236" s="51"/>
      <c r="O236" s="51"/>
      <c r="P236" s="51"/>
      <c r="Q236" s="51"/>
      <c r="R236" s="51"/>
      <c r="S236" s="51"/>
      <c r="T236" s="51"/>
      <c r="U236" s="51"/>
      <c r="V236" s="51"/>
      <c r="W236" s="51"/>
      <c r="X236" s="51"/>
      <c r="Y236" s="51"/>
      <c r="Z236" s="51"/>
      <c r="AA236" s="51"/>
      <c r="AB236" s="51"/>
      <c r="AC236" s="51"/>
      <c r="AD236" s="51"/>
      <c r="AE236" s="51"/>
      <c r="AF236" s="51"/>
      <c r="AG236" s="51"/>
      <c r="AH236" s="56"/>
    </row>
    <row r="237" spans="1:34" s="50" customFormat="1">
      <c r="A237" s="49"/>
      <c r="C237" s="51"/>
      <c r="D237" s="51"/>
      <c r="E237" s="51"/>
      <c r="F237" s="51"/>
      <c r="G237" s="51"/>
      <c r="H237" s="51"/>
      <c r="I237" s="51"/>
      <c r="J237" s="51"/>
      <c r="K237" s="51"/>
      <c r="L237" s="51"/>
      <c r="M237" s="51"/>
      <c r="N237" s="51"/>
      <c r="O237" s="51"/>
      <c r="P237" s="51"/>
      <c r="Q237" s="51"/>
      <c r="R237" s="51"/>
      <c r="S237" s="51"/>
      <c r="T237" s="51"/>
      <c r="U237" s="51"/>
      <c r="V237" s="51"/>
      <c r="W237" s="51"/>
      <c r="X237" s="51"/>
      <c r="Y237" s="51"/>
      <c r="Z237" s="51"/>
      <c r="AA237" s="51"/>
      <c r="AB237" s="51"/>
      <c r="AC237" s="51"/>
      <c r="AD237" s="51"/>
      <c r="AE237" s="51"/>
      <c r="AF237" s="51"/>
      <c r="AG237" s="51"/>
      <c r="AH237" s="56"/>
    </row>
    <row r="238" spans="1:34" s="50" customFormat="1">
      <c r="A238" s="49"/>
      <c r="C238" s="51"/>
      <c r="D238" s="51"/>
      <c r="E238" s="51"/>
      <c r="F238" s="51"/>
      <c r="G238" s="51"/>
      <c r="H238" s="51"/>
      <c r="I238" s="51"/>
      <c r="J238" s="51"/>
      <c r="K238" s="51"/>
      <c r="L238" s="51"/>
      <c r="M238" s="51"/>
      <c r="N238" s="51"/>
      <c r="O238" s="51"/>
      <c r="P238" s="51"/>
      <c r="Q238" s="51"/>
      <c r="R238" s="51"/>
      <c r="S238" s="51"/>
      <c r="T238" s="51"/>
      <c r="U238" s="51"/>
      <c r="V238" s="51"/>
      <c r="W238" s="51"/>
      <c r="X238" s="51"/>
      <c r="Y238" s="51"/>
      <c r="Z238" s="51"/>
      <c r="AA238" s="51"/>
      <c r="AB238" s="51"/>
      <c r="AC238" s="51"/>
      <c r="AD238" s="51"/>
      <c r="AE238" s="51"/>
      <c r="AF238" s="51"/>
      <c r="AG238" s="51"/>
      <c r="AH238" s="56"/>
    </row>
    <row r="239" spans="1:34" s="50" customFormat="1">
      <c r="A239" s="49"/>
      <c r="C239" s="51"/>
      <c r="D239" s="51"/>
      <c r="E239" s="51"/>
      <c r="F239" s="51"/>
      <c r="G239" s="51"/>
      <c r="H239" s="51"/>
      <c r="I239" s="51"/>
      <c r="J239" s="51"/>
      <c r="K239" s="51"/>
      <c r="L239" s="51"/>
      <c r="M239" s="51"/>
      <c r="N239" s="51"/>
      <c r="O239" s="51"/>
      <c r="P239" s="51"/>
      <c r="Q239" s="51"/>
      <c r="R239" s="51"/>
      <c r="S239" s="51"/>
      <c r="T239" s="51"/>
      <c r="U239" s="51"/>
      <c r="V239" s="51"/>
      <c r="W239" s="51"/>
      <c r="X239" s="51"/>
      <c r="Y239" s="51"/>
      <c r="Z239" s="51"/>
      <c r="AA239" s="51"/>
      <c r="AB239" s="51"/>
      <c r="AC239" s="51"/>
      <c r="AD239" s="51"/>
      <c r="AE239" s="51"/>
      <c r="AF239" s="51"/>
      <c r="AG239" s="51"/>
      <c r="AH239" s="56"/>
    </row>
    <row r="240" spans="1:34" s="50" customFormat="1">
      <c r="A240" s="49"/>
      <c r="C240" s="51"/>
      <c r="D240" s="51"/>
      <c r="E240" s="51"/>
      <c r="F240" s="51"/>
      <c r="G240" s="51"/>
      <c r="H240" s="51"/>
      <c r="I240" s="51"/>
      <c r="J240" s="51"/>
      <c r="K240" s="51"/>
      <c r="L240" s="51"/>
      <c r="M240" s="51"/>
      <c r="N240" s="51"/>
      <c r="O240" s="51"/>
      <c r="P240" s="51"/>
      <c r="Q240" s="51"/>
      <c r="R240" s="51"/>
      <c r="S240" s="51"/>
      <c r="T240" s="51"/>
      <c r="U240" s="51"/>
      <c r="V240" s="51"/>
      <c r="W240" s="51"/>
      <c r="X240" s="51"/>
      <c r="Y240" s="51"/>
      <c r="Z240" s="51"/>
      <c r="AA240" s="51"/>
      <c r="AB240" s="51"/>
      <c r="AC240" s="51"/>
      <c r="AD240" s="51"/>
      <c r="AE240" s="51"/>
      <c r="AF240" s="51"/>
      <c r="AG240" s="51"/>
      <c r="AH240" s="56"/>
    </row>
    <row r="241" spans="1:34" s="50" customFormat="1">
      <c r="A241" s="49"/>
      <c r="C241" s="51"/>
      <c r="D241" s="51"/>
      <c r="E241" s="51"/>
      <c r="F241" s="51"/>
      <c r="G241" s="51"/>
      <c r="H241" s="51"/>
      <c r="I241" s="51"/>
      <c r="J241" s="51"/>
      <c r="K241" s="51"/>
      <c r="L241" s="51"/>
      <c r="M241" s="51"/>
      <c r="N241" s="51"/>
      <c r="O241" s="51"/>
      <c r="P241" s="51"/>
      <c r="Q241" s="51"/>
      <c r="R241" s="51"/>
      <c r="S241" s="51"/>
      <c r="T241" s="51"/>
      <c r="U241" s="51"/>
      <c r="V241" s="51"/>
      <c r="W241" s="51"/>
      <c r="X241" s="51"/>
      <c r="Y241" s="51"/>
      <c r="Z241" s="51"/>
      <c r="AA241" s="51"/>
      <c r="AB241" s="51"/>
      <c r="AC241" s="51"/>
      <c r="AD241" s="51"/>
      <c r="AE241" s="51"/>
      <c r="AF241" s="51"/>
      <c r="AG241" s="51"/>
      <c r="AH241" s="56"/>
    </row>
    <row r="242" spans="1:34" s="50" customFormat="1">
      <c r="A242" s="49"/>
      <c r="C242" s="51"/>
      <c r="D242" s="51"/>
      <c r="E242" s="51"/>
      <c r="F242" s="51"/>
      <c r="G242" s="51"/>
      <c r="H242" s="51"/>
      <c r="I242" s="51"/>
      <c r="J242" s="51"/>
      <c r="K242" s="51"/>
      <c r="L242" s="51"/>
      <c r="M242" s="51"/>
      <c r="N242" s="51"/>
      <c r="O242" s="51"/>
      <c r="P242" s="51"/>
      <c r="Q242" s="51"/>
      <c r="R242" s="51"/>
      <c r="S242" s="51"/>
      <c r="T242" s="51"/>
      <c r="U242" s="51"/>
      <c r="V242" s="51"/>
      <c r="W242" s="51"/>
      <c r="X242" s="51"/>
      <c r="Y242" s="51"/>
      <c r="Z242" s="51"/>
      <c r="AA242" s="51"/>
      <c r="AB242" s="51"/>
      <c r="AC242" s="51"/>
      <c r="AD242" s="51"/>
      <c r="AE242" s="51"/>
      <c r="AF242" s="51"/>
      <c r="AG242" s="51"/>
      <c r="AH242" s="56"/>
    </row>
    <row r="243" spans="1:34" s="50" customFormat="1">
      <c r="A243" s="49"/>
      <c r="C243" s="51"/>
      <c r="D243" s="51"/>
      <c r="E243" s="51"/>
      <c r="F243" s="51"/>
      <c r="G243" s="51"/>
      <c r="H243" s="51"/>
      <c r="I243" s="51"/>
      <c r="J243" s="51"/>
      <c r="K243" s="51"/>
      <c r="L243" s="51"/>
      <c r="M243" s="51"/>
      <c r="N243" s="51"/>
      <c r="O243" s="51"/>
      <c r="P243" s="51"/>
      <c r="Q243" s="51"/>
      <c r="R243" s="51"/>
      <c r="S243" s="51"/>
      <c r="T243" s="51"/>
      <c r="U243" s="51"/>
      <c r="V243" s="51"/>
      <c r="W243" s="51"/>
      <c r="X243" s="51"/>
      <c r="Y243" s="51"/>
      <c r="Z243" s="51"/>
      <c r="AA243" s="51"/>
      <c r="AB243" s="51"/>
      <c r="AC243" s="51"/>
      <c r="AD243" s="51"/>
      <c r="AE243" s="51"/>
      <c r="AF243" s="51"/>
      <c r="AG243" s="51"/>
      <c r="AH243" s="56"/>
    </row>
    <row r="244" spans="1:34" s="50" customFormat="1">
      <c r="A244" s="49"/>
      <c r="C244" s="51"/>
      <c r="D244" s="51"/>
      <c r="E244" s="51"/>
      <c r="F244" s="51"/>
      <c r="G244" s="51"/>
      <c r="H244" s="51"/>
      <c r="I244" s="51"/>
      <c r="J244" s="51"/>
      <c r="K244" s="51"/>
      <c r="L244" s="51"/>
      <c r="M244" s="51"/>
      <c r="N244" s="51"/>
      <c r="O244" s="51"/>
      <c r="P244" s="51"/>
      <c r="Q244" s="51"/>
      <c r="R244" s="51"/>
      <c r="S244" s="51"/>
      <c r="T244" s="51"/>
      <c r="U244" s="51"/>
      <c r="V244" s="51"/>
      <c r="W244" s="51"/>
      <c r="X244" s="51"/>
      <c r="Y244" s="51"/>
      <c r="Z244" s="51"/>
      <c r="AA244" s="51"/>
      <c r="AB244" s="51"/>
      <c r="AC244" s="51"/>
      <c r="AD244" s="51"/>
      <c r="AE244" s="51"/>
      <c r="AF244" s="51"/>
      <c r="AG244" s="51"/>
      <c r="AH244" s="56"/>
    </row>
    <row r="245" spans="1:34" s="50" customFormat="1">
      <c r="A245" s="49"/>
      <c r="C245" s="51"/>
      <c r="D245" s="51"/>
      <c r="E245" s="51"/>
      <c r="F245" s="51"/>
      <c r="G245" s="51"/>
      <c r="H245" s="51"/>
      <c r="I245" s="51"/>
      <c r="J245" s="51"/>
      <c r="K245" s="51"/>
      <c r="L245" s="51"/>
      <c r="M245" s="51"/>
      <c r="N245" s="51"/>
      <c r="O245" s="51"/>
      <c r="P245" s="51"/>
      <c r="Q245" s="51"/>
      <c r="R245" s="51"/>
      <c r="S245" s="51"/>
      <c r="T245" s="51"/>
      <c r="U245" s="51"/>
      <c r="V245" s="51"/>
      <c r="W245" s="51"/>
      <c r="X245" s="51"/>
      <c r="Y245" s="51"/>
      <c r="Z245" s="51"/>
      <c r="AA245" s="51"/>
      <c r="AB245" s="51"/>
      <c r="AC245" s="51"/>
      <c r="AD245" s="51"/>
      <c r="AE245" s="51"/>
      <c r="AF245" s="51"/>
      <c r="AG245" s="51"/>
      <c r="AH245" s="56"/>
    </row>
  </sheetData>
  <mergeCells count="18">
    <mergeCell ref="AG1:AH1"/>
    <mergeCell ref="K1:L1"/>
    <mergeCell ref="M1:N1"/>
    <mergeCell ref="O1:P1"/>
    <mergeCell ref="Q1:R1"/>
    <mergeCell ref="S1:T1"/>
    <mergeCell ref="U1:V1"/>
    <mergeCell ref="W1:X1"/>
    <mergeCell ref="Y1:Z1"/>
    <mergeCell ref="AA1:AB1"/>
    <mergeCell ref="AC1:AD1"/>
    <mergeCell ref="AE1:AF1"/>
    <mergeCell ref="I1:J1"/>
    <mergeCell ref="A1:A2"/>
    <mergeCell ref="B1:B2"/>
    <mergeCell ref="C1:D1"/>
    <mergeCell ref="E1:F1"/>
    <mergeCell ref="G1:H1"/>
  </mergeCells>
  <pageMargins left="0.31496062992125984" right="0.31496062992125984" top="0.74803149606299213" bottom="0.35433070866141736" header="0.31496062992125984" footer="0.31496062992125984"/>
  <pageSetup paperSize="8" scale="70" fitToHeight="0" orientation="portrait" r:id="rId1"/>
  <headerFooter>
    <oddHeader>&amp;CNakłday w latach 2017/2018 liczone wg nowelizacji ustawy</oddHeader>
  </headerFooter>
  <colBreaks count="2" manualBreakCount="2">
    <brk id="16" max="84" man="1"/>
    <brk id="24" max="84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7"/>
  <sheetViews>
    <sheetView workbookViewId="0">
      <selection activeCell="D32" sqref="D32"/>
    </sheetView>
  </sheetViews>
  <sheetFormatPr defaultRowHeight="15"/>
  <sheetData>
    <row r="1" spans="1:1">
      <c r="A1" s="104" t="s">
        <v>132</v>
      </c>
    </row>
    <row r="2" spans="1:1">
      <c r="A2" s="146" t="s">
        <v>169</v>
      </c>
    </row>
    <row r="3" spans="1:1">
      <c r="A3" s="146" t="s">
        <v>168</v>
      </c>
    </row>
    <row r="4" spans="1:1">
      <c r="A4" s="146" t="s">
        <v>167</v>
      </c>
    </row>
    <row r="5" spans="1:1">
      <c r="A5" s="146" t="s">
        <v>166</v>
      </c>
    </row>
    <row r="6" spans="1:1">
      <c r="A6" s="154" t="s">
        <v>181</v>
      </c>
    </row>
    <row r="7" spans="1:1">
      <c r="A7" s="135" t="s">
        <v>152</v>
      </c>
    </row>
  </sheetData>
  <hyperlinks>
    <hyperlink ref="A2" location="T.1!A1" display="Tabl. 1. Wydatki bieżące na ochronę zdrowia (według Narodowego Rachunku Zdrowia)" xr:uid="{00000000-0004-0000-0700-000000000000}"/>
    <hyperlink ref="A4" location="T.3!A1" display="Tabl. 3. Wydatki bieżące na ochronę zdrowia według funkcji  (na podstawie Narodowego Rachunku Zdrowia)" xr:uid="{00000000-0004-0000-0700-000001000000}"/>
    <hyperlink ref="A5" location="T.4!A1" display="Tabl. 4. Wydatki bieżące na ochronę zdrowia według dostawców dóbr i usług  (na podstawie Narodowego Rachunku Zdrowia)" xr:uid="{00000000-0004-0000-0700-000002000000}"/>
    <hyperlink ref="A7" location="T.6!A1" display="T.6!A1" xr:uid="{00000000-0004-0000-0700-000004000000}"/>
    <hyperlink ref="A3" location="T.2!A1" display="Tabl. 2. Wydatki bieżące na ochronę zdrowia według schematów finansowania (na podstawie Narodowego Rachunku Zdrowia)" xr:uid="{00000000-0004-0000-0700-000005000000}"/>
    <hyperlink ref="A6" location="T.5!A1" display="Tabl. 5. Wydatki bieżące na ochronę zdrowia według przychodów schematów finansowania (na podstawie Narodowego Rachunku Zdrowia)" xr:uid="{FA2D1248-77E6-4B08-9E55-42A8252547B5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31"/>
  <sheetViews>
    <sheetView zoomScaleNormal="100" workbookViewId="0">
      <selection activeCell="I27" sqref="I27"/>
    </sheetView>
  </sheetViews>
  <sheetFormatPr defaultColWidth="9.140625" defaultRowHeight="12"/>
  <cols>
    <col min="1" max="1" width="9.140625" style="101"/>
    <col min="2" max="2" width="9.85546875" style="101" bestFit="1" customWidth="1"/>
    <col min="3" max="3" width="8.140625" style="101" bestFit="1" customWidth="1"/>
    <col min="4" max="4" width="8.28515625" style="101" bestFit="1" customWidth="1"/>
    <col min="5" max="5" width="8.140625" style="101" bestFit="1" customWidth="1"/>
    <col min="6" max="6" width="7.85546875" style="101" bestFit="1" customWidth="1"/>
    <col min="7" max="7" width="8.140625" style="101" bestFit="1" customWidth="1"/>
    <col min="8" max="8" width="7.85546875" style="101" bestFit="1" customWidth="1"/>
    <col min="9" max="9" width="8.140625" style="101" bestFit="1" customWidth="1"/>
    <col min="10" max="16384" width="9.140625" style="101"/>
  </cols>
  <sheetData>
    <row r="1" spans="1:12" ht="15" customHeight="1">
      <c r="A1" s="136" t="s">
        <v>180</v>
      </c>
      <c r="B1" s="104"/>
      <c r="C1" s="104"/>
      <c r="D1" s="104"/>
      <c r="E1" s="104"/>
      <c r="F1" s="104"/>
      <c r="G1" s="104"/>
      <c r="H1" s="104"/>
      <c r="I1" s="104"/>
      <c r="J1" s="104"/>
    </row>
    <row r="2" spans="1:12" ht="15" customHeight="1">
      <c r="A2" s="104"/>
      <c r="B2" s="104"/>
      <c r="C2" s="105"/>
      <c r="D2" s="105"/>
      <c r="E2" s="105"/>
      <c r="F2" s="105"/>
      <c r="G2" s="105"/>
      <c r="H2" s="105"/>
      <c r="I2" s="104"/>
      <c r="J2" s="104"/>
    </row>
    <row r="3" spans="1:12" ht="12.75">
      <c r="A3" s="185" t="s">
        <v>39</v>
      </c>
      <c r="B3" s="182" t="s">
        <v>130</v>
      </c>
      <c r="C3" s="183"/>
      <c r="D3" s="183"/>
      <c r="E3" s="183"/>
      <c r="F3" s="183"/>
      <c r="G3" s="183"/>
      <c r="H3" s="183"/>
      <c r="I3" s="184"/>
      <c r="J3" s="179" t="s">
        <v>133</v>
      </c>
    </row>
    <row r="4" spans="1:12" ht="39.75" customHeight="1">
      <c r="A4" s="185"/>
      <c r="B4" s="186" t="s">
        <v>68</v>
      </c>
      <c r="C4" s="186"/>
      <c r="D4" s="186" t="s">
        <v>119</v>
      </c>
      <c r="E4" s="186"/>
      <c r="F4" s="186" t="s">
        <v>134</v>
      </c>
      <c r="G4" s="186"/>
      <c r="H4" s="186" t="s">
        <v>120</v>
      </c>
      <c r="I4" s="186"/>
      <c r="J4" s="180"/>
    </row>
    <row r="5" spans="1:12" ht="23.25" customHeight="1">
      <c r="A5" s="185"/>
      <c r="B5" s="142" t="s">
        <v>69</v>
      </c>
      <c r="C5" s="142" t="s">
        <v>70</v>
      </c>
      <c r="D5" s="142" t="s">
        <v>69</v>
      </c>
      <c r="E5" s="142" t="s">
        <v>70</v>
      </c>
      <c r="F5" s="142" t="s">
        <v>69</v>
      </c>
      <c r="G5" s="142" t="s">
        <v>70</v>
      </c>
      <c r="H5" s="142" t="s">
        <v>69</v>
      </c>
      <c r="I5" s="142" t="s">
        <v>70</v>
      </c>
      <c r="J5" s="181"/>
    </row>
    <row r="6" spans="1:12" ht="12.75">
      <c r="A6" s="145"/>
      <c r="B6" s="145"/>
      <c r="C6" s="145"/>
      <c r="D6" s="145"/>
      <c r="E6" s="145"/>
      <c r="F6" s="145"/>
      <c r="G6" s="145"/>
      <c r="H6" s="145"/>
      <c r="I6" s="145"/>
      <c r="J6" s="143"/>
    </row>
    <row r="7" spans="1:12" ht="12.75">
      <c r="A7" s="107">
        <v>2013</v>
      </c>
      <c r="B7" s="108">
        <v>105635.11200000001</v>
      </c>
      <c r="C7" s="109">
        <f>B7/$J7*100</f>
        <v>6.4148644217245883</v>
      </c>
      <c r="D7" s="108">
        <v>74639.14</v>
      </c>
      <c r="E7" s="109">
        <f t="shared" ref="E7:E15" si="0">D7/$J7*100</f>
        <v>4.5325834808990457</v>
      </c>
      <c r="F7" s="108">
        <v>6018.1120000000001</v>
      </c>
      <c r="G7" s="109">
        <f t="shared" ref="G7:G15" si="1">F7/$J7*100</f>
        <v>0.3654596641574423</v>
      </c>
      <c r="H7" s="108">
        <v>24977.86</v>
      </c>
      <c r="I7" s="109">
        <f t="shared" ref="I7:I15" si="2">H7/$J7*100</f>
        <v>1.5168212766681</v>
      </c>
      <c r="J7" s="106" t="s">
        <v>123</v>
      </c>
    </row>
    <row r="8" spans="1:12" ht="12.75">
      <c r="A8" s="107">
        <v>2014</v>
      </c>
      <c r="B8" s="108">
        <v>107457.868</v>
      </c>
      <c r="C8" s="109">
        <f t="shared" ref="C8:C15" si="3">B8/$J8*100</f>
        <v>6.2795175907117864</v>
      </c>
      <c r="D8" s="108">
        <v>75928.64899999999</v>
      </c>
      <c r="E8" s="109">
        <f t="shared" si="0"/>
        <v>4.4370439867137588</v>
      </c>
      <c r="F8" s="108">
        <v>6679.0070000000005</v>
      </c>
      <c r="G8" s="109">
        <f t="shared" si="1"/>
        <v>0.39030126621335126</v>
      </c>
      <c r="H8" s="108">
        <v>24850.212</v>
      </c>
      <c r="I8" s="109">
        <f t="shared" si="2"/>
        <v>1.452172337784676</v>
      </c>
      <c r="J8" s="106" t="s">
        <v>124</v>
      </c>
    </row>
    <row r="9" spans="1:12" ht="14.25">
      <c r="A9" s="157" t="s">
        <v>187</v>
      </c>
      <c r="B9" s="108">
        <v>115177.4</v>
      </c>
      <c r="C9" s="109">
        <f t="shared" si="3"/>
        <v>6.3947938828901245</v>
      </c>
      <c r="D9" s="108">
        <v>80329.399999999994</v>
      </c>
      <c r="E9" s="109">
        <f t="shared" si="0"/>
        <v>4.4599891622508752</v>
      </c>
      <c r="F9" s="108">
        <v>8314.1</v>
      </c>
      <c r="G9" s="109">
        <f t="shared" si="1"/>
        <v>0.46160927249388162</v>
      </c>
      <c r="H9" s="108">
        <v>26533.9</v>
      </c>
      <c r="I9" s="109">
        <f t="shared" si="2"/>
        <v>1.4731954481453682</v>
      </c>
      <c r="J9" s="106" t="s">
        <v>125</v>
      </c>
    </row>
    <row r="10" spans="1:12" ht="14.25">
      <c r="A10" s="158" t="s">
        <v>191</v>
      </c>
      <c r="B10" s="149">
        <v>121774.1</v>
      </c>
      <c r="C10" s="150">
        <f t="shared" si="3"/>
        <v>6.5347437358028255</v>
      </c>
      <c r="D10" s="149">
        <v>84415</v>
      </c>
      <c r="E10" s="150">
        <f t="shared" si="0"/>
        <v>4.5299484246469115</v>
      </c>
      <c r="F10" s="149">
        <v>9571.9</v>
      </c>
      <c r="G10" s="150">
        <f t="shared" si="1"/>
        <v>0.51365531393564856</v>
      </c>
      <c r="H10" s="149">
        <v>27787.188000000002</v>
      </c>
      <c r="I10" s="150">
        <f t="shared" si="2"/>
        <v>1.4911393532662156</v>
      </c>
      <c r="J10" s="151" t="s">
        <v>126</v>
      </c>
    </row>
    <row r="11" spans="1:12" ht="12.75">
      <c r="A11" s="148">
        <v>2017</v>
      </c>
      <c r="B11" s="149">
        <v>130535.814</v>
      </c>
      <c r="C11" s="150">
        <f t="shared" si="3"/>
        <v>6.5601325738063707</v>
      </c>
      <c r="D11" s="149">
        <v>90445.504000000001</v>
      </c>
      <c r="E11" s="150">
        <f t="shared" si="0"/>
        <v>4.5453770790040382</v>
      </c>
      <c r="F11" s="149">
        <v>10411.120000000001</v>
      </c>
      <c r="G11" s="150">
        <f t="shared" si="1"/>
        <v>0.52321524146474463</v>
      </c>
      <c r="H11" s="149">
        <v>29679.19</v>
      </c>
      <c r="I11" s="150">
        <f t="shared" si="2"/>
        <v>1.4915402533375883</v>
      </c>
      <c r="J11" s="151" t="s">
        <v>127</v>
      </c>
    </row>
    <row r="12" spans="1:12" ht="12.75">
      <c r="A12" s="148">
        <v>2018</v>
      </c>
      <c r="B12" s="149">
        <v>134244.4</v>
      </c>
      <c r="C12" s="150">
        <f t="shared" si="3"/>
        <v>6.327641753336585</v>
      </c>
      <c r="D12" s="149">
        <v>95977.057000000001</v>
      </c>
      <c r="E12" s="150">
        <f t="shared" si="0"/>
        <v>4.5239014307901515</v>
      </c>
      <c r="F12" s="149">
        <v>10854.191000000001</v>
      </c>
      <c r="G12" s="150">
        <f t="shared" si="1"/>
        <v>0.5116148768238391</v>
      </c>
      <c r="H12" s="149">
        <v>27413.151999999998</v>
      </c>
      <c r="I12" s="150">
        <f t="shared" si="2"/>
        <v>1.2921254457225948</v>
      </c>
      <c r="J12" s="151" t="s">
        <v>128</v>
      </c>
    </row>
    <row r="13" spans="1:12" ht="12.75">
      <c r="A13" s="152">
        <v>2019</v>
      </c>
      <c r="B13" s="149">
        <v>147838.53</v>
      </c>
      <c r="C13" s="150">
        <f t="shared" si="3"/>
        <v>6.4468251556014113</v>
      </c>
      <c r="D13" s="149">
        <v>106113.92599999999</v>
      </c>
      <c r="E13" s="150">
        <f t="shared" si="0"/>
        <v>4.6273317753932384</v>
      </c>
      <c r="F13" s="149">
        <v>12022.687</v>
      </c>
      <c r="G13" s="150">
        <f t="shared" si="1"/>
        <v>0.52427578243318618</v>
      </c>
      <c r="H13" s="149">
        <v>29701.917000000001</v>
      </c>
      <c r="I13" s="150">
        <f t="shared" si="2"/>
        <v>1.295217597774986</v>
      </c>
      <c r="J13" s="151" t="s">
        <v>129</v>
      </c>
    </row>
    <row r="14" spans="1:12" ht="14.25">
      <c r="A14" s="152" t="s">
        <v>192</v>
      </c>
      <c r="B14" s="149">
        <v>151873.50599999999</v>
      </c>
      <c r="C14" s="150">
        <f t="shared" si="3"/>
        <v>6.4931067004817447</v>
      </c>
      <c r="D14" s="149">
        <v>109752.72900000001</v>
      </c>
      <c r="E14" s="150">
        <f t="shared" si="0"/>
        <v>4.6923008418996872</v>
      </c>
      <c r="F14" s="149">
        <v>12452.338</v>
      </c>
      <c r="G14" s="150">
        <f t="shared" si="1"/>
        <v>0.53237961928964384</v>
      </c>
      <c r="H14" s="149">
        <v>29668.438999999998</v>
      </c>
      <c r="I14" s="150">
        <f t="shared" si="2"/>
        <v>1.2684262392924144</v>
      </c>
      <c r="J14" s="153">
        <v>2338996</v>
      </c>
    </row>
    <row r="15" spans="1:12" ht="14.25">
      <c r="A15" s="110" t="s">
        <v>193</v>
      </c>
      <c r="B15" s="108">
        <v>172884.56099999999</v>
      </c>
      <c r="C15" s="109">
        <f t="shared" si="3"/>
        <v>6.5931513959356005</v>
      </c>
      <c r="D15" s="108">
        <v>125476.519</v>
      </c>
      <c r="E15" s="109">
        <f t="shared" si="0"/>
        <v>4.7851912375332928</v>
      </c>
      <c r="F15" s="108">
        <v>13593.259</v>
      </c>
      <c r="G15" s="109">
        <f t="shared" si="1"/>
        <v>0.51839455202228368</v>
      </c>
      <c r="H15" s="108">
        <v>33814.783000000003</v>
      </c>
      <c r="I15" s="109">
        <f t="shared" si="2"/>
        <v>1.2895656063800254</v>
      </c>
      <c r="J15" s="147">
        <v>2622184</v>
      </c>
      <c r="L15" s="155"/>
    </row>
    <row r="16" spans="1:12" ht="12.75">
      <c r="A16" s="104"/>
      <c r="B16" s="104"/>
      <c r="C16" s="104"/>
      <c r="D16" s="104"/>
      <c r="E16" s="104"/>
      <c r="F16" s="104"/>
      <c r="G16" s="104"/>
      <c r="H16" s="104"/>
      <c r="I16" s="104"/>
      <c r="J16" s="104"/>
    </row>
    <row r="17" spans="1:11" ht="14.25">
      <c r="A17" s="112" t="s">
        <v>150</v>
      </c>
      <c r="B17" s="104"/>
      <c r="C17" s="104"/>
      <c r="D17" s="104"/>
      <c r="E17" s="104"/>
      <c r="F17" s="104"/>
      <c r="G17" s="104"/>
      <c r="H17" s="104"/>
      <c r="I17" s="104"/>
      <c r="J17" s="104"/>
    </row>
    <row r="18" spans="1:11" ht="14.25">
      <c r="A18" s="112" t="s">
        <v>198</v>
      </c>
      <c r="B18" s="104"/>
      <c r="C18" s="104"/>
      <c r="D18" s="104"/>
      <c r="E18" s="104"/>
      <c r="F18" s="104"/>
      <c r="G18" s="104"/>
      <c r="H18" s="104"/>
      <c r="I18" s="104"/>
      <c r="J18" s="104"/>
    </row>
    <row r="19" spans="1:11" ht="14.25">
      <c r="A19" s="112" t="s">
        <v>189</v>
      </c>
      <c r="B19" s="104"/>
      <c r="C19" s="104"/>
      <c r="D19" s="104"/>
      <c r="E19" s="104"/>
      <c r="F19" s="104"/>
      <c r="G19" s="104"/>
      <c r="H19" s="104"/>
      <c r="I19" s="104"/>
      <c r="J19" s="104"/>
    </row>
    <row r="20" spans="1:11" ht="15" customHeight="1">
      <c r="A20" s="104" t="s">
        <v>188</v>
      </c>
      <c r="B20" s="104"/>
      <c r="C20" s="104"/>
      <c r="D20" s="104"/>
      <c r="E20" s="104"/>
      <c r="F20" s="104"/>
      <c r="G20" s="104"/>
      <c r="H20" s="104"/>
      <c r="I20" s="104"/>
      <c r="J20" s="104"/>
    </row>
    <row r="21" spans="1:11" ht="15" customHeight="1">
      <c r="A21" s="104"/>
      <c r="B21" s="104"/>
      <c r="C21" s="104"/>
      <c r="D21" s="104"/>
      <c r="E21" s="104"/>
      <c r="F21" s="104"/>
      <c r="G21" s="104"/>
      <c r="H21" s="104"/>
      <c r="I21" s="104"/>
      <c r="J21" s="104"/>
      <c r="K21" s="101" t="s">
        <v>190</v>
      </c>
    </row>
    <row r="23" spans="1:11" ht="15" customHeight="1"/>
    <row r="24" spans="1:11" ht="15" customHeight="1"/>
    <row r="25" spans="1:11" ht="15" customHeight="1"/>
    <row r="26" spans="1:11" ht="15" customHeight="1"/>
    <row r="30" spans="1:11" ht="15" customHeight="1"/>
    <row r="31" spans="1:11" ht="15" customHeight="1"/>
  </sheetData>
  <mergeCells count="7">
    <mergeCell ref="J3:J5"/>
    <mergeCell ref="B3:I3"/>
    <mergeCell ref="A3:A5"/>
    <mergeCell ref="B4:C4"/>
    <mergeCell ref="D4:E4"/>
    <mergeCell ref="F4:G4"/>
    <mergeCell ref="H4:I4"/>
  </mergeCells>
  <pageMargins left="0.7" right="0.7" top="0.75" bottom="0.75" header="0.3" footer="0.3"/>
  <pageSetup paperSize="9" orientation="portrait" r:id="rId1"/>
  <ignoredErrors>
    <ignoredError sqref="J7:J13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wydatki_na_ochrone_zdrowia_w_latach_2019-2021-tablice.xlsx.xlsx</NazwaPliku>
    <Osoba xmlns="AD3641B4-23D9-4536-AF9E-7D0EADDEB824">STAT\SalwaU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8B062E7-1A44-4009-9A7D-514C08C0F436}"/>
</file>

<file path=customXml/itemProps2.xml><?xml version="1.0" encoding="utf-8"?>
<ds:datastoreItem xmlns:ds="http://schemas.openxmlformats.org/officeDocument/2006/customXml" ds:itemID="{4FF88E86-1189-4F0D-BDB4-2F96AC72E6FB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14</vt:i4>
      </vt:variant>
      <vt:variant>
        <vt:lpstr>Nazwane zakresy</vt:lpstr>
      </vt:variant>
      <vt:variant>
        <vt:i4>6</vt:i4>
      </vt:variant>
    </vt:vector>
  </HeadingPairs>
  <TitlesOfParts>
    <vt:vector size="20" baseType="lpstr">
      <vt:lpstr>Nakłady na ochronę zdrowia</vt:lpstr>
      <vt:lpstr>Nakłady 2009-2020 wykres</vt:lpstr>
      <vt:lpstr>Tabelka szybka</vt:lpstr>
      <vt:lpstr>Porównanie</vt:lpstr>
      <vt:lpstr>tabela</vt:lpstr>
      <vt:lpstr>Tabelka szybka (2)</vt:lpstr>
      <vt:lpstr>Zestawienie do GUS</vt:lpstr>
      <vt:lpstr>Spis tablic</vt:lpstr>
      <vt:lpstr>T.1</vt:lpstr>
      <vt:lpstr>T.2</vt:lpstr>
      <vt:lpstr>T.3</vt:lpstr>
      <vt:lpstr>T.4</vt:lpstr>
      <vt:lpstr>T.5</vt:lpstr>
      <vt:lpstr>T.6</vt:lpstr>
      <vt:lpstr>Porównanie!Obszar_wydruku</vt:lpstr>
      <vt:lpstr>tabela!Obszar_wydruku</vt:lpstr>
      <vt:lpstr>'Zestawienie do GUS'!Obszar_wydruku</vt:lpstr>
      <vt:lpstr>Porównanie!Tytuły_wydruku</vt:lpstr>
      <vt:lpstr>tabela!Tytuły_wydruku</vt:lpstr>
      <vt:lpstr>'Zestawienie do GUS'!Tytuły_wydruku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2022-06-02T12:34:57Z</cp:lastPrinted>
  <dcterms:created xsi:type="dcterms:W3CDTF">2018-09-11T07:57:07Z</dcterms:created>
  <dcterms:modified xsi:type="dcterms:W3CDTF">2022-07-13T09:26:03Z</dcterms:modified>
</cp:coreProperties>
</file>