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mflub01\wydzialy\04 OSB\1. PUBLIKACJE\2020 - Produkcja budowlano-montażowa w 2019 r\"/>
    </mc:Choice>
  </mc:AlternateContent>
  <bookViews>
    <workbookView xWindow="0" yWindow="0" windowWidth="28800" windowHeight="11835" tabRatio="729" activeTab="4"/>
  </bookViews>
  <sheets>
    <sheet name="spis treści" sheetId="19" r:id="rId1"/>
    <sheet name="1" sheetId="1" r:id="rId2"/>
    <sheet name="2" sheetId="2" r:id="rId3"/>
    <sheet name="3" sheetId="4" r:id="rId4"/>
    <sheet name="4" sheetId="17" r:id="rId5"/>
    <sheet name="5" sheetId="27" r:id="rId6"/>
    <sheet name="6" sheetId="28" r:id="rId7"/>
    <sheet name="7" sheetId="29" r:id="rId8"/>
    <sheet name="8" sheetId="30" r:id="rId9"/>
    <sheet name="9" sheetId="12" r:id="rId10"/>
    <sheet name="10" sheetId="13" r:id="rId11"/>
    <sheet name="11" sheetId="26" r:id="rId12"/>
  </sheets>
  <definedNames>
    <definedName name="_xlnm._FilterDatabase" localSheetId="11" hidden="1">'11'!$A$5:$D$133</definedName>
    <definedName name="_xlnm._FilterDatabase" localSheetId="4" hidden="1">'4'!$A$6:$H$90</definedName>
    <definedName name="_xlnm.Print_Area" localSheetId="1">'1'!$A$2:$Q$20</definedName>
    <definedName name="_xlnm.Print_Area" localSheetId="10">'10'!$A$2:$D$30</definedName>
    <definedName name="_xlnm.Print_Area" localSheetId="11">'11'!$A$2:$D$135</definedName>
    <definedName name="_xlnm.Print_Area" localSheetId="2">'2'!$A$2:$F$22</definedName>
    <definedName name="_xlnm.Print_Area" localSheetId="3">'3'!$A$2:$R$24</definedName>
    <definedName name="_xlnm.Print_Area" localSheetId="4">'4'!$A$2:$H$90</definedName>
    <definedName name="_xlnm.Print_Area" localSheetId="5">'5'!$A$2:$P$33</definedName>
    <definedName name="_xlnm.Print_Area" localSheetId="6">'6'!$A$2:$Q$59</definedName>
    <definedName name="_xlnm.Print_Area" localSheetId="7">'7'!$A$2:$P$20</definedName>
    <definedName name="_xlnm.Print_Area" localSheetId="8">'8'!$A$2:$Q$33</definedName>
    <definedName name="_xlnm.Print_Area" localSheetId="9">'9'!$A$2:$J$10</definedName>
    <definedName name="_xlnm.Print_Area" localSheetId="0">'spis treści'!$B$1:$B$12</definedName>
    <definedName name="_xlnm.Print_Titles" localSheetId="1">'1'!$3:$5</definedName>
    <definedName name="_xlnm.Print_Titles" localSheetId="10">'10'!$3:$4</definedName>
    <definedName name="_xlnm.Print_Titles" localSheetId="11">'11'!$3:$4</definedName>
    <definedName name="_xlnm.Print_Titles" localSheetId="2">'2'!$3:$5</definedName>
    <definedName name="_xlnm.Print_Titles" localSheetId="3">'3'!$3:$5</definedName>
    <definedName name="_xlnm.Print_Titles" localSheetId="4">'4'!$3:$5</definedName>
    <definedName name="_xlnm.Print_Titles" localSheetId="5">'5'!$3:$5</definedName>
    <definedName name="_xlnm.Print_Titles" localSheetId="6">'6'!$3:$3</definedName>
    <definedName name="_xlnm.Print_Titles" localSheetId="7">'7'!$3:$5</definedName>
    <definedName name="_xlnm.Print_Titles" localSheetId="8">'8'!$3:$3</definedName>
    <definedName name="_xlnm.Print_Titles" localSheetId="9">'9'!$3:$4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27" l="1"/>
  <c r="H7" i="27"/>
  <c r="G7" i="27"/>
  <c r="D7" i="27"/>
  <c r="C7" i="27"/>
  <c r="B7" i="27"/>
  <c r="G88" i="17"/>
  <c r="F88" i="17"/>
  <c r="G83" i="17"/>
  <c r="F83" i="17"/>
  <c r="G78" i="17"/>
  <c r="F78" i="17"/>
  <c r="G73" i="17"/>
  <c r="F73" i="17"/>
  <c r="D73" i="17"/>
  <c r="C73" i="17"/>
  <c r="G68" i="17"/>
  <c r="F68" i="17"/>
  <c r="G67" i="17"/>
  <c r="F67" i="17"/>
  <c r="G63" i="17"/>
  <c r="F63" i="17"/>
  <c r="D63" i="17"/>
  <c r="C63" i="17"/>
  <c r="G58" i="17"/>
  <c r="F58" i="17"/>
  <c r="D58" i="17"/>
  <c r="C58" i="17"/>
  <c r="G53" i="17"/>
  <c r="F53" i="17"/>
  <c r="D53" i="17"/>
  <c r="C53" i="17"/>
  <c r="F52" i="17"/>
  <c r="G48" i="17"/>
  <c r="F48" i="17"/>
  <c r="D48" i="17"/>
  <c r="C48" i="17"/>
  <c r="D43" i="17"/>
  <c r="C43" i="17"/>
  <c r="D42" i="17"/>
  <c r="C42" i="17"/>
  <c r="C41" i="17"/>
  <c r="G38" i="17"/>
  <c r="F38" i="17"/>
  <c r="D37" i="17"/>
  <c r="C37" i="17"/>
  <c r="G36" i="17"/>
  <c r="F36" i="17"/>
  <c r="G33" i="17"/>
  <c r="F33" i="17"/>
  <c r="D33" i="17"/>
  <c r="C33" i="17"/>
  <c r="G32" i="17"/>
  <c r="F32" i="17"/>
  <c r="C32" i="17"/>
  <c r="F31" i="17"/>
  <c r="D31" i="17"/>
  <c r="C31" i="17"/>
  <c r="G28" i="17"/>
  <c r="F28" i="17"/>
  <c r="G27" i="17"/>
  <c r="F27" i="17"/>
  <c r="D27" i="17"/>
  <c r="C27" i="17"/>
  <c r="G23" i="17"/>
  <c r="F23" i="17"/>
  <c r="D23" i="17"/>
  <c r="C23" i="17"/>
  <c r="G21" i="17"/>
  <c r="F21" i="17"/>
  <c r="G18" i="17"/>
  <c r="F18" i="17"/>
  <c r="D18" i="17"/>
  <c r="C18" i="17"/>
  <c r="D17" i="17"/>
  <c r="C17" i="17"/>
  <c r="G16" i="17"/>
  <c r="F16" i="17"/>
  <c r="G13" i="17"/>
  <c r="F13" i="17"/>
  <c r="F12" i="17"/>
  <c r="D12" i="17"/>
  <c r="G11" i="17"/>
  <c r="F11" i="17"/>
</calcChain>
</file>

<file path=xl/sharedStrings.xml><?xml version="1.0" encoding="utf-8"?>
<sst xmlns="http://schemas.openxmlformats.org/spreadsheetml/2006/main" count="879" uniqueCount="303">
  <si>
    <t>a</t>
  </si>
  <si>
    <t>b</t>
  </si>
  <si>
    <t>.</t>
  </si>
  <si>
    <t>Mazowieckie</t>
  </si>
  <si>
    <t>Opolskie</t>
  </si>
  <si>
    <t>Podkarpackie</t>
  </si>
  <si>
    <t>Podlaskie</t>
  </si>
  <si>
    <t>Pomorskie</t>
  </si>
  <si>
    <t>Śląskie</t>
  </si>
  <si>
    <t>Świętokrzyskie</t>
  </si>
  <si>
    <t>Warmińsko-mazurskie</t>
  </si>
  <si>
    <t>Wielkopolskie</t>
  </si>
  <si>
    <t>O G Ó Ł E M</t>
  </si>
  <si>
    <t>T O T A L</t>
  </si>
  <si>
    <t xml:space="preserve"> Kujawsko-pomorskie</t>
  </si>
  <si>
    <t xml:space="preserve"> Lubelskie</t>
  </si>
  <si>
    <t xml:space="preserve"> Lubuskie</t>
  </si>
  <si>
    <t xml:space="preserve"> Łódzkie</t>
  </si>
  <si>
    <t>Zachodnio-pomorskie</t>
  </si>
  <si>
    <t xml:space="preserve"> Dolnośląskie </t>
  </si>
  <si>
    <t xml:space="preserve"> Lubelskie </t>
  </si>
  <si>
    <t xml:space="preserve"> Lubuskie </t>
  </si>
  <si>
    <t xml:space="preserve"> Łódzkie </t>
  </si>
  <si>
    <t xml:space="preserve"> Małopolskie</t>
  </si>
  <si>
    <t xml:space="preserve"> Mazowieckie</t>
  </si>
  <si>
    <t xml:space="preserve"> Opolskie</t>
  </si>
  <si>
    <t xml:space="preserve"> Podkarpackie</t>
  </si>
  <si>
    <t xml:space="preserve"> Podlaskie</t>
  </si>
  <si>
    <t xml:space="preserve"> Pomorskie </t>
  </si>
  <si>
    <t xml:space="preserve"> Śląskie </t>
  </si>
  <si>
    <t xml:space="preserve"> Świętokrzyskie </t>
  </si>
  <si>
    <t xml:space="preserve"> Warmińsko-mazurskie </t>
  </si>
  <si>
    <t xml:space="preserve"> Wielkopolskie </t>
  </si>
  <si>
    <t xml:space="preserve"> Zachodniopomorskie</t>
  </si>
  <si>
    <t xml:space="preserve">O G Ó Ł E M </t>
  </si>
  <si>
    <t xml:space="preserve"> Dolnośląskie</t>
  </si>
  <si>
    <t xml:space="preserve">K R A J E </t>
  </si>
  <si>
    <t>C O U N T R I E S</t>
  </si>
  <si>
    <t>Austria</t>
  </si>
  <si>
    <t>Belgia</t>
  </si>
  <si>
    <t>Belgium</t>
  </si>
  <si>
    <t>Dania</t>
  </si>
  <si>
    <t>Denmark</t>
  </si>
  <si>
    <t>Finlandia</t>
  </si>
  <si>
    <t>Finland</t>
  </si>
  <si>
    <t>Francja</t>
  </si>
  <si>
    <t>France</t>
  </si>
  <si>
    <t>Hiszpania</t>
  </si>
  <si>
    <t>Spain</t>
  </si>
  <si>
    <t>Holandia</t>
  </si>
  <si>
    <t>Netherlands</t>
  </si>
  <si>
    <t>Litwa</t>
  </si>
  <si>
    <t>Lithuania</t>
  </si>
  <si>
    <t>Luksemburg</t>
  </si>
  <si>
    <t>Luxembourg</t>
  </si>
  <si>
    <t>Niemcy</t>
  </si>
  <si>
    <t>Germany</t>
  </si>
  <si>
    <t>Norwegia</t>
  </si>
  <si>
    <t>Norway</t>
  </si>
  <si>
    <t>Słowacja</t>
  </si>
  <si>
    <t>Slovakia</t>
  </si>
  <si>
    <t>Szwecja</t>
  </si>
  <si>
    <t>Sweden</t>
  </si>
  <si>
    <t>Wielka Brytania</t>
  </si>
  <si>
    <t>Włochy</t>
  </si>
  <si>
    <t>Italy</t>
  </si>
  <si>
    <t>Jednostki budowlane</t>
  </si>
  <si>
    <t>Construction entities</t>
  </si>
  <si>
    <t>Jednostki niebudowlane</t>
  </si>
  <si>
    <t>Non-construction entities</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</si>
  <si>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</si>
  <si>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</si>
  <si>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</si>
  <si>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</si>
  <si>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</si>
  <si>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</si>
  <si>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</si>
  <si>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</si>
  <si>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</si>
  <si>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</si>
  <si>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</si>
  <si>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</si>
  <si>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</si>
  <si>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</si>
  <si>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</si>
  <si>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</si>
  <si>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</si>
  <si>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</si>
  <si>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</si>
  <si>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</si>
  <si>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</si>
  <si>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</si>
  <si>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</si>
  <si>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</si>
  <si>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</si>
  <si>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</si>
  <si>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</si>
  <si>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</si>
  <si>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</si>
  <si>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</si>
  <si>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</si>
  <si>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</si>
  <si>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Polska  
</t>
    </r>
    <r>
      <rPr>
        <i/>
        <sz val="10"/>
        <rFont val="Arial"/>
        <family val="2"/>
        <charset val="238"/>
      </rPr>
      <t>Poland</t>
    </r>
  </si>
  <si>
    <r>
      <t xml:space="preserve">Ogółem                               </t>
    </r>
    <r>
      <rPr>
        <i/>
        <sz val="10"/>
        <rFont val="Arial"/>
        <family val="2"/>
        <charset val="238"/>
      </rPr>
      <t>Total</t>
    </r>
  </si>
  <si>
    <r>
      <t xml:space="preserve">WYSZCZEGÓLNIENIE                                                                                       </t>
    </r>
    <r>
      <rPr>
        <i/>
        <sz val="10"/>
        <rFont val="Arial"/>
        <family val="2"/>
        <charset val="238"/>
      </rPr>
      <t>SPECIFICATION</t>
    </r>
  </si>
  <si>
    <r>
      <t xml:space="preserve">Ogółem  </t>
    </r>
    <r>
      <rPr>
        <i/>
        <sz val="10"/>
        <rFont val="Arial"/>
        <family val="2"/>
        <charset val="238"/>
      </rPr>
      <t>Total</t>
    </r>
  </si>
  <si>
    <r>
      <t xml:space="preserve">w % </t>
    </r>
    <r>
      <rPr>
        <i/>
        <sz val="10"/>
        <rFont val="Arial"/>
        <family val="2"/>
        <charset val="238"/>
      </rPr>
      <t xml:space="preserve"> in %</t>
    </r>
  </si>
  <si>
    <r>
      <t xml:space="preserve">Płace bezpośrednie          </t>
    </r>
    <r>
      <rPr>
        <i/>
        <sz val="10"/>
        <rFont val="Arial"/>
        <family val="2"/>
        <charset val="238"/>
      </rPr>
      <t xml:space="preserve"> Direct wages</t>
    </r>
  </si>
  <si>
    <r>
      <t xml:space="preserve">Materiały   bezpośrednie </t>
    </r>
    <r>
      <rPr>
        <i/>
        <sz val="10"/>
        <rFont val="Arial"/>
        <family val="2"/>
        <charset val="238"/>
      </rPr>
      <t>Direct materials</t>
    </r>
  </si>
  <si>
    <r>
      <t xml:space="preserve">Koszty zakupu  </t>
    </r>
    <r>
      <rPr>
        <i/>
        <sz val="10"/>
        <rFont val="Arial"/>
        <family val="2"/>
        <charset val="238"/>
      </rPr>
      <t>Purchase costs</t>
    </r>
  </si>
  <si>
    <r>
      <t xml:space="preserve">Pozostałe koszty bezpośrednie </t>
    </r>
    <r>
      <rPr>
        <i/>
        <sz val="10"/>
        <rFont val="Arial"/>
        <family val="2"/>
        <charset val="238"/>
      </rPr>
      <t xml:space="preserve"> Other direct costs</t>
    </r>
  </si>
  <si>
    <r>
      <t xml:space="preserve">WYSZCZEGÓLNIENIE
</t>
    </r>
    <r>
      <rPr>
        <i/>
        <sz val="10"/>
        <rFont val="Arial"/>
        <family val="2"/>
        <charset val="238"/>
      </rPr>
      <t>SPECIFICATION</t>
    </r>
  </si>
  <si>
    <t>Czechy</t>
  </si>
  <si>
    <r>
      <t>Pozostałe kraje</t>
    </r>
    <r>
      <rPr>
        <vertAlign val="superscript"/>
        <sz val="10"/>
        <rFont val="Arial"/>
        <family val="2"/>
        <charset val="238"/>
      </rPr>
      <t>a</t>
    </r>
  </si>
  <si>
    <r>
      <t>Other countries</t>
    </r>
    <r>
      <rPr>
        <i/>
        <vertAlign val="superscript"/>
        <sz val="10"/>
        <rFont val="Arial"/>
        <family val="2"/>
        <charset val="238"/>
      </rPr>
      <t>a</t>
    </r>
  </si>
  <si>
    <r>
      <t xml:space="preserve">roboty
o charakterze inwestycyjnym             </t>
    </r>
    <r>
      <rPr>
        <i/>
        <sz val="10"/>
        <rFont val="Arial"/>
        <family val="2"/>
        <charset val="238"/>
      </rPr>
      <t>works with an investment character</t>
    </r>
  </si>
  <si>
    <r>
      <t xml:space="preserve">roboty
o charakterze inwestycyjnym          
</t>
    </r>
    <r>
      <rPr>
        <i/>
        <sz val="10"/>
        <rFont val="Arial"/>
        <family val="2"/>
        <charset val="238"/>
      </rPr>
      <t>works with an investment character</t>
    </r>
  </si>
  <si>
    <r>
      <t xml:space="preserve">Siedziba zarządu                                        
</t>
    </r>
    <r>
      <rPr>
        <i/>
        <sz val="10"/>
        <rFont val="Arial"/>
        <family val="2"/>
        <charset val="238"/>
      </rPr>
      <t>Enterprise head office</t>
    </r>
  </si>
  <si>
    <r>
      <t xml:space="preserve">Miejsce wykonywania robót                      
</t>
    </r>
    <r>
      <rPr>
        <i/>
        <sz val="10"/>
        <rFont val="Arial"/>
        <family val="2"/>
        <charset val="238"/>
      </rPr>
      <t>Work-site location</t>
    </r>
  </si>
  <si>
    <t>United Kingdom</t>
  </si>
  <si>
    <r>
      <t xml:space="preserve">roboty o charakterze remontowym 
i pozostałe  
</t>
    </r>
    <r>
      <rPr>
        <i/>
        <sz val="10"/>
        <rFont val="Arial"/>
        <family val="2"/>
        <charset val="238"/>
      </rPr>
      <t>works with a restoration character and other works</t>
    </r>
  </si>
  <si>
    <r>
      <t xml:space="preserve">w tys. zł
</t>
    </r>
    <r>
      <rPr>
        <i/>
        <sz val="10"/>
        <rFont val="Arial"/>
        <family val="2"/>
        <charset val="238"/>
      </rPr>
      <t>in thousand PLN</t>
    </r>
  </si>
  <si>
    <r>
      <t>Koszty nieprodukcyjne</t>
    </r>
    <r>
      <rPr>
        <i/>
        <sz val="10"/>
        <rFont val="Arial"/>
        <family val="2"/>
        <charset val="238"/>
      </rPr>
      <t xml:space="preserve">                             Non-production costs</t>
    </r>
  </si>
  <si>
    <r>
      <t>Sprzęt
i transport   technologiczny O</t>
    </r>
    <r>
      <rPr>
        <i/>
        <sz val="10"/>
        <rFont val="Arial"/>
        <family val="2"/>
        <charset val="238"/>
      </rPr>
      <t>perating equipment and technological transport</t>
    </r>
  </si>
  <si>
    <r>
      <t xml:space="preserve">w tys. zł   
</t>
    </r>
    <r>
      <rPr>
        <i/>
        <sz val="10"/>
        <rFont val="Arial"/>
        <family val="2"/>
        <charset val="238"/>
      </rPr>
      <t>in thousand PLN</t>
    </r>
  </si>
  <si>
    <r>
      <t>Koszty zarządu</t>
    </r>
    <r>
      <rPr>
        <i/>
        <sz val="10"/>
        <rFont val="Arial"/>
        <family val="2"/>
        <charset val="238"/>
      </rPr>
      <t xml:space="preserve">      Costs of management </t>
    </r>
  </si>
  <si>
    <r>
      <t xml:space="preserve">w tys. zł
</t>
    </r>
    <r>
      <rPr>
        <i/>
        <sz val="10"/>
        <color theme="1"/>
        <rFont val="Arial"/>
        <family val="2"/>
        <charset val="238"/>
      </rPr>
      <t xml:space="preserve"> in thousand PLN</t>
    </r>
  </si>
  <si>
    <r>
      <t xml:space="preserve">Ogółem 
</t>
    </r>
    <r>
      <rPr>
        <i/>
        <sz val="10"/>
        <rFont val="Arial"/>
        <family val="2"/>
        <charset val="238"/>
      </rPr>
      <t>Total</t>
    </r>
  </si>
  <si>
    <r>
      <t xml:space="preserve">w tys. zł              
</t>
    </r>
    <r>
      <rPr>
        <i/>
        <sz val="10"/>
        <color theme="1"/>
        <rFont val="Arial"/>
        <family val="2"/>
        <charset val="238"/>
      </rPr>
      <t>in thousand PLN</t>
    </r>
  </si>
  <si>
    <r>
      <t xml:space="preserve">roboty o charakterze inwestycyjnym     
</t>
    </r>
    <r>
      <rPr>
        <i/>
        <sz val="10"/>
        <rFont val="Arial"/>
        <family val="2"/>
        <charset val="238"/>
      </rPr>
      <t>works with an investment character</t>
    </r>
  </si>
  <si>
    <r>
      <t xml:space="preserve">roboty o charakterze remontowym i pozostałe
</t>
    </r>
    <r>
      <rPr>
        <i/>
        <sz val="10"/>
        <rFont val="Arial"/>
        <family val="2"/>
        <charset val="238"/>
      </rPr>
      <t xml:space="preserve"> works with a restoration character and other works</t>
    </r>
  </si>
  <si>
    <r>
      <t xml:space="preserve">Ogółem  
</t>
    </r>
    <r>
      <rPr>
        <i/>
        <sz val="10"/>
        <rFont val="Arial"/>
        <family val="2"/>
        <charset val="238"/>
      </rPr>
      <t>Total</t>
    </r>
  </si>
  <si>
    <r>
      <t xml:space="preserve">roboty o charakterze inwestycyjnym
</t>
    </r>
    <r>
      <rPr>
        <i/>
        <sz val="10"/>
        <rFont val="Arial"/>
        <family val="2"/>
        <charset val="238"/>
      </rPr>
      <t>works with an investment character</t>
    </r>
  </si>
  <si>
    <r>
      <t xml:space="preserve">roboty o charakterze remontowym i pozostałe
</t>
    </r>
    <r>
      <rPr>
        <i/>
        <sz val="10"/>
        <rFont val="Arial"/>
        <family val="2"/>
        <charset val="238"/>
      </rPr>
      <t>works with a restoration character and other works</t>
    </r>
  </si>
  <si>
    <r>
      <t xml:space="preserve"> w tys. zł  
</t>
    </r>
    <r>
      <rPr>
        <i/>
        <sz val="10"/>
        <rFont val="Arial"/>
        <family val="2"/>
        <charset val="238"/>
      </rPr>
      <t>in thousand PLN</t>
    </r>
  </si>
  <si>
    <r>
      <t xml:space="preserve"> w tym roboty o charakterze inwestycyjnym 
  </t>
    </r>
    <r>
      <rPr>
        <i/>
        <sz val="10"/>
        <rFont val="Arial"/>
        <family val="2"/>
        <charset val="238"/>
      </rPr>
      <t>of which works with an investment character</t>
    </r>
  </si>
  <si>
    <r>
      <t xml:space="preserve">Przeciętne zatrudnienie             
</t>
    </r>
    <r>
      <rPr>
        <i/>
        <sz val="10"/>
        <rFont val="Arial"/>
        <family val="2"/>
        <charset val="238"/>
      </rPr>
      <t xml:space="preserve">Average paid employment </t>
    </r>
  </si>
  <si>
    <r>
      <rPr>
        <sz val="10"/>
        <rFont val="Arial"/>
        <family val="2"/>
        <charset val="238"/>
      </rPr>
      <t xml:space="preserve">w tys. zł  </t>
    </r>
    <r>
      <rPr>
        <i/>
        <sz val="10"/>
        <rFont val="Arial"/>
        <family val="2"/>
        <charset val="238"/>
      </rPr>
      <t xml:space="preserve">
 in thousand PLN</t>
    </r>
  </si>
  <si>
    <r>
      <rPr>
        <sz val="10"/>
        <rFont val="Arial"/>
        <family val="2"/>
        <charset val="238"/>
      </rPr>
      <t>osoby</t>
    </r>
    <r>
      <rPr>
        <i/>
        <sz val="10"/>
        <rFont val="Arial"/>
        <family val="2"/>
        <charset val="238"/>
      </rPr>
      <t xml:space="preserve">
persons</t>
    </r>
  </si>
  <si>
    <r>
      <t xml:space="preserve">SPIS TABLIC:
</t>
    </r>
    <r>
      <rPr>
        <i/>
        <sz val="10"/>
        <rFont val="Arial"/>
        <family val="2"/>
        <charset val="238"/>
      </rPr>
      <t>LIST OF TABLES:</t>
    </r>
  </si>
  <si>
    <r>
      <t xml:space="preserve">w  tym:
</t>
    </r>
    <r>
      <rPr>
        <i/>
        <sz val="10"/>
        <rFont val="Arial"/>
        <family val="2"/>
        <charset val="238"/>
      </rPr>
      <t>of which:</t>
    </r>
  </si>
  <si>
    <r>
      <t xml:space="preserve">Roboty budowlane związane ze wznoszeniem budynków
</t>
    </r>
    <r>
      <rPr>
        <i/>
        <sz val="10"/>
        <rFont val="Arial"/>
        <family val="2"/>
        <charset val="238"/>
      </rPr>
      <t>Construction of buildings</t>
    </r>
  </si>
  <si>
    <r>
      <t xml:space="preserve">Roboty związane z budową obiektów inżynierii lądowej i wodnej
</t>
    </r>
    <r>
      <rPr>
        <i/>
        <sz val="10"/>
        <rFont val="Arial"/>
        <family val="2"/>
        <charset val="238"/>
      </rPr>
      <t>Civil engineering works</t>
    </r>
  </si>
  <si>
    <r>
      <t xml:space="preserve">Roboty budowlane specjalistyczne
</t>
    </r>
    <r>
      <rPr>
        <i/>
        <sz val="10"/>
        <rFont val="Arial"/>
        <family val="2"/>
        <charset val="238"/>
      </rPr>
      <t>Specialised construction activities</t>
    </r>
  </si>
  <si>
    <r>
      <t xml:space="preserve">Sektor publiczny
</t>
    </r>
    <r>
      <rPr>
        <i/>
        <sz val="10"/>
        <rFont val="Arial"/>
        <family val="2"/>
        <charset val="238"/>
      </rPr>
      <t>Public sector</t>
    </r>
  </si>
  <si>
    <r>
      <t xml:space="preserve">Sektor prywatny
</t>
    </r>
    <r>
      <rPr>
        <i/>
        <sz val="10"/>
        <rFont val="Arial"/>
        <family val="2"/>
        <charset val="238"/>
      </rPr>
      <t>Private sector</t>
    </r>
  </si>
  <si>
    <r>
      <t xml:space="preserve">WYSZCZEGÓLNIENIE
</t>
    </r>
    <r>
      <rPr>
        <i/>
        <sz val="10"/>
        <color indexed="8"/>
        <rFont val="Arial"/>
        <family val="2"/>
        <charset val="238"/>
      </rPr>
      <t>SPECIFICATION</t>
    </r>
  </si>
  <si>
    <r>
      <t xml:space="preserve">Województwa
(siedziba zarządu przedsiębiorstwa)
</t>
    </r>
    <r>
      <rPr>
        <i/>
        <sz val="10"/>
        <rFont val="Arial"/>
        <family val="2"/>
        <charset val="238"/>
      </rPr>
      <t>Voivodships
(enterprise head office)</t>
    </r>
  </si>
  <si>
    <r>
      <t xml:space="preserve">O G Ó Ł E M 
</t>
    </r>
    <r>
      <rPr>
        <i/>
        <sz val="10"/>
        <rFont val="Arial"/>
        <family val="2"/>
        <charset val="238"/>
      </rPr>
      <t>T O T A L</t>
    </r>
  </si>
  <si>
    <r>
      <t xml:space="preserve">Budynki jednorodzinne
</t>
    </r>
    <r>
      <rPr>
        <i/>
        <sz val="10"/>
        <rFont val="Arial"/>
        <family val="2"/>
        <charset val="238"/>
      </rPr>
      <t>One-dwelling buildings</t>
    </r>
  </si>
  <si>
    <r>
      <t xml:space="preserve">Budynki o dwóch mieszkaniach i wielomieszkaniowe
</t>
    </r>
    <r>
      <rPr>
        <i/>
        <sz val="10"/>
        <rFont val="Arial"/>
        <family val="2"/>
        <charset val="238"/>
      </rPr>
      <t>Two and more dwelling buildings</t>
    </r>
  </si>
  <si>
    <r>
      <t xml:space="preserve">Budynki zbiorowego zamieszkania
</t>
    </r>
    <r>
      <rPr>
        <i/>
        <sz val="10"/>
        <rFont val="Arial"/>
        <family val="2"/>
        <charset val="238"/>
      </rPr>
      <t>Residences for communities</t>
    </r>
  </si>
  <si>
    <r>
      <t xml:space="preserve">Hotele i budynki zakwaterowania turystycznego
</t>
    </r>
    <r>
      <rPr>
        <i/>
        <sz val="10"/>
        <rFont val="Arial"/>
        <family val="2"/>
        <charset val="238"/>
      </rPr>
      <t>Hotels and similar buildings</t>
    </r>
  </si>
  <si>
    <r>
      <t xml:space="preserve">Budynki biurowe
</t>
    </r>
    <r>
      <rPr>
        <i/>
        <sz val="10"/>
        <rFont val="Arial"/>
        <family val="2"/>
        <charset val="238"/>
      </rPr>
      <t>Office buildings</t>
    </r>
  </si>
  <si>
    <r>
      <t xml:space="preserve">Budynki handlowo-usługowe
</t>
    </r>
    <r>
      <rPr>
        <i/>
        <sz val="10"/>
        <rFont val="Arial"/>
        <family val="2"/>
        <charset val="238"/>
      </rPr>
      <t>Wholesale and retail trade buildings</t>
    </r>
  </si>
  <si>
    <r>
      <t xml:space="preserve">Budynki transportu i łączności 
</t>
    </r>
    <r>
      <rPr>
        <i/>
        <sz val="10"/>
        <rFont val="Arial"/>
        <family val="2"/>
        <charset val="238"/>
      </rPr>
      <t>Traffic and communication buildings</t>
    </r>
  </si>
  <si>
    <r>
      <t xml:space="preserve">Budynki przemysłowe i magazynowe
</t>
    </r>
    <r>
      <rPr>
        <i/>
        <sz val="10"/>
        <rFont val="Arial"/>
        <family val="2"/>
        <charset val="238"/>
      </rPr>
      <t>Industrial buildings and warehouses</t>
    </r>
  </si>
  <si>
    <r>
      <t xml:space="preserve">Ogólnodostępne obiekty kulturalne, budynki o charakterze edukacyjnym, budynki szpitali i zakładów opieki medycznej
oraz budynki kultury fizycznej
</t>
    </r>
    <r>
      <rPr>
        <i/>
        <sz val="10"/>
        <rFont val="Arial"/>
        <family val="2"/>
        <charset val="238"/>
      </rPr>
      <t>Buildings for public entertainment, education, hospital
or institutional care and sports halls</t>
    </r>
  </si>
  <si>
    <r>
      <t xml:space="preserve">Pozostałe budynki niemieszkalne
</t>
    </r>
    <r>
      <rPr>
        <i/>
        <sz val="10"/>
        <rFont val="Arial"/>
        <family val="2"/>
        <charset val="238"/>
      </rPr>
      <t>Other non-residential buildings</t>
    </r>
  </si>
  <si>
    <r>
      <t xml:space="preserve">Autostrady, drogi ekspresowe, ulice i drogi pozostałe
</t>
    </r>
    <r>
      <rPr>
        <i/>
        <sz val="10"/>
        <rFont val="Arial"/>
        <family val="2"/>
        <charset val="238"/>
      </rPr>
      <t>Highways, streets and roads</t>
    </r>
  </si>
  <si>
    <r>
      <t xml:space="preserve">Drogi szynowe, drogi kolei napowietrznych lub podwieszanych
</t>
    </r>
    <r>
      <rPr>
        <i/>
        <sz val="10"/>
        <rFont val="Arial"/>
        <family val="2"/>
        <charset val="238"/>
      </rPr>
      <t>Railways, suspension and elevated railways</t>
    </r>
  </si>
  <si>
    <r>
      <t xml:space="preserve">Drogi lotniskowe
</t>
    </r>
    <r>
      <rPr>
        <i/>
        <sz val="10"/>
        <rFont val="Arial"/>
        <family val="2"/>
        <charset val="238"/>
      </rPr>
      <t>Airfield runways</t>
    </r>
  </si>
  <si>
    <r>
      <t xml:space="preserve">Mosty, wiadukty i estakady, tunele i przejścia nadziemne 
i podziemne
</t>
    </r>
    <r>
      <rPr>
        <i/>
        <sz val="10"/>
        <rFont val="Arial"/>
        <family val="2"/>
        <charset val="238"/>
      </rPr>
      <t>Bridges, elevated highways, tunnels and subways</t>
    </r>
  </si>
  <si>
    <r>
      <t xml:space="preserve">Budowle wodne
</t>
    </r>
    <r>
      <rPr>
        <i/>
        <sz val="10"/>
        <rFont val="Arial"/>
        <family val="2"/>
        <charset val="238"/>
      </rPr>
      <t>Harbours, waterways, dams  and other waterworks</t>
    </r>
  </si>
  <si>
    <r>
      <t xml:space="preserve">Rurociągi i linie telekomunikacyjne oraz linie elektroenergetyczne przesyłowe
</t>
    </r>
    <r>
      <rPr>
        <i/>
        <sz val="10"/>
        <rFont val="Arial"/>
        <family val="2"/>
        <charset val="238"/>
      </rPr>
      <t>Long-distance pipelines, communication and electricity
power lines</t>
    </r>
  </si>
  <si>
    <r>
      <t xml:space="preserve">Rurociągi sieci rozdzielczej i linie kablowe rozdzielcze
</t>
    </r>
    <r>
      <rPr>
        <i/>
        <sz val="10"/>
        <rFont val="Arial"/>
        <family val="2"/>
        <charset val="238"/>
      </rPr>
      <t>Local pipelines and cables</t>
    </r>
  </si>
  <si>
    <r>
      <t xml:space="preserve">w tym oczyszczalnie wód i ścieków
</t>
    </r>
    <r>
      <rPr>
        <i/>
        <sz val="10"/>
        <rFont val="Arial"/>
        <family val="2"/>
        <charset val="238"/>
      </rPr>
      <t>of which waste water treatment plants</t>
    </r>
  </si>
  <si>
    <r>
      <t xml:space="preserve">Kompleksowe budowle na terenach przemysłowych
</t>
    </r>
    <r>
      <rPr>
        <i/>
        <sz val="10"/>
        <rFont val="Arial"/>
        <family val="2"/>
        <charset val="238"/>
      </rPr>
      <t>Complex constructions on industrial sites</t>
    </r>
  </si>
  <si>
    <r>
      <t xml:space="preserve">Budowle sportowe i rekreacyjne
</t>
    </r>
    <r>
      <rPr>
        <i/>
        <sz val="10"/>
        <rFont val="Arial"/>
        <family val="2"/>
        <charset val="238"/>
      </rPr>
      <t>Sports and recreation constructions</t>
    </r>
  </si>
  <si>
    <r>
      <t xml:space="preserve">Obiekty pozostałe, gdzie indziej niesklasyfikowane
</t>
    </r>
    <r>
      <rPr>
        <i/>
        <sz val="10"/>
        <rFont val="Arial"/>
        <family val="2"/>
        <charset val="238"/>
      </rPr>
      <t>Other civil engineering works not elsewhere classified</t>
    </r>
  </si>
  <si>
    <r>
      <t xml:space="preserve">RODZAJE OBIEKTÓW BUDOWLANYCH WEDŁUG PKOB
</t>
    </r>
    <r>
      <rPr>
        <i/>
        <sz val="10"/>
        <rFont val="Arial"/>
        <family val="2"/>
        <charset val="238"/>
      </rPr>
      <t xml:space="preserve">TYPES OF CONSTRUCTIONS ACCORDING TO PKOB   </t>
    </r>
    <r>
      <rPr>
        <sz val="10"/>
        <rFont val="Arial"/>
        <family val="2"/>
        <charset val="238"/>
      </rPr>
      <t xml:space="preserve">    </t>
    </r>
  </si>
  <si>
    <r>
      <t xml:space="preserve">Budynki o dwóch mieszkaniach i wielomieszkaniowe  
</t>
    </r>
    <r>
      <rPr>
        <i/>
        <sz val="10"/>
        <rFont val="Arial"/>
        <family val="2"/>
        <charset val="238"/>
      </rPr>
      <t>Two and more dwelling buildings</t>
    </r>
  </si>
  <si>
    <r>
      <t xml:space="preserve">Budynki transportu i łączności
</t>
    </r>
    <r>
      <rPr>
        <i/>
        <sz val="10"/>
        <rFont val="Arial"/>
        <family val="2"/>
        <charset val="238"/>
      </rPr>
      <t>Traffic and communication buildings</t>
    </r>
  </si>
  <si>
    <r>
      <t xml:space="preserve">Budowle sportowe i rekreacyjne
</t>
    </r>
    <r>
      <rPr>
        <i/>
        <sz val="10"/>
        <rFont val="Arial"/>
        <family val="2"/>
        <charset val="238"/>
      </rPr>
      <t>Sports and recreations constructions</t>
    </r>
  </si>
  <si>
    <r>
      <t xml:space="preserve">Obiekty pozostałe, gdzie indziej niesklasyfikowane
</t>
    </r>
    <r>
      <rPr>
        <i/>
        <sz val="10"/>
        <rFont val="Arial"/>
        <family val="2"/>
        <charset val="238"/>
      </rPr>
      <t>Other civil engineering works  not elsewhere classified</t>
    </r>
  </si>
  <si>
    <r>
      <t xml:space="preserve">Ogólnodostępne obiekty kulturalne, budynki o charakterze edukacyjnym, budynki szpitali i zakładów opieki medycznej
oraz budynki kultury fizycznej
</t>
    </r>
    <r>
      <rPr>
        <i/>
        <sz val="10"/>
        <rFont val="Arial"/>
        <family val="2"/>
        <charset val="238"/>
      </rPr>
      <t>Buildings for public entertainment, education, hospital
 or institutional care and sports halls</t>
    </r>
  </si>
  <si>
    <r>
      <t xml:space="preserve">Mosty, wiadukty i estakady, tunele i przejścia nadziemne
 i podziemne
</t>
    </r>
    <r>
      <rPr>
        <i/>
        <sz val="10"/>
        <rFont val="Arial"/>
        <family val="2"/>
        <charset val="238"/>
      </rPr>
      <t>Bridges, elevated highways, tunnels and subways</t>
    </r>
  </si>
  <si>
    <r>
      <t xml:space="preserve">Rurociągi i linie telekomunikacyjne oraz linie
elektroenergetyczne przesyłowe
</t>
    </r>
    <r>
      <rPr>
        <i/>
        <sz val="10"/>
        <rFont val="Arial"/>
        <family val="2"/>
        <charset val="238"/>
      </rPr>
      <t>Long-distance pipelines, communication and electricity
power lines</t>
    </r>
  </si>
  <si>
    <r>
      <t xml:space="preserve">Mosty, wiadukty i estakady, tunele i przejścia nadziemne
i podziemne
</t>
    </r>
    <r>
      <rPr>
        <i/>
        <sz val="10"/>
        <rFont val="Arial"/>
        <family val="2"/>
        <charset val="238"/>
      </rPr>
      <t>Bridges, elevated highways, tunnels and subways</t>
    </r>
  </si>
  <si>
    <r>
      <t xml:space="preserve">Sektor publiczny
</t>
    </r>
    <r>
      <rPr>
        <i/>
        <sz val="10"/>
        <color indexed="8"/>
        <rFont val="Arial"/>
        <family val="2"/>
        <charset val="238"/>
      </rPr>
      <t>Public sector</t>
    </r>
  </si>
  <si>
    <r>
      <t xml:space="preserve">realizacja projektów budowlanych związanych ze wznoszeniem budynków
</t>
    </r>
    <r>
      <rPr>
        <i/>
        <sz val="10"/>
        <rFont val="Arial"/>
        <family val="2"/>
        <charset val="238"/>
      </rPr>
      <t>development of building projects</t>
    </r>
  </si>
  <si>
    <r>
      <t xml:space="preserve">roboty budowlane związane ze wznoszeniem budynków mieszkalnych i niemieszkalnych
</t>
    </r>
    <r>
      <rPr>
        <i/>
        <sz val="10"/>
        <rFont val="Arial"/>
        <family val="2"/>
        <charset val="238"/>
      </rPr>
      <t>construction of residential and non-residential buildings</t>
    </r>
  </si>
  <si>
    <r>
      <t xml:space="preserve">roboty związane z budową dróg kołowych i szynowych
</t>
    </r>
    <r>
      <rPr>
        <i/>
        <sz val="10"/>
        <rFont val="Arial"/>
        <family val="2"/>
        <charset val="238"/>
      </rPr>
      <t>construction of roads and railways</t>
    </r>
  </si>
  <si>
    <r>
      <t xml:space="preserve">roboty związane z budową rurociągów, linii telekomunikacyjnych
i elektroenergetycznych
</t>
    </r>
    <r>
      <rPr>
        <i/>
        <sz val="10"/>
        <rFont val="Arial"/>
        <family val="2"/>
        <charset val="238"/>
      </rPr>
      <t>construction of utility projects</t>
    </r>
  </si>
  <si>
    <r>
      <t xml:space="preserve">rozbiórka i przygotowanie terenu pod budowę
</t>
    </r>
    <r>
      <rPr>
        <i/>
        <sz val="10"/>
        <rFont val="Arial"/>
        <family val="2"/>
        <charset val="238"/>
      </rPr>
      <t>demolition and site preparation</t>
    </r>
  </si>
  <si>
    <r>
      <t xml:space="preserve">wykonywanie instalacji elektrycznych, wodno-kanalizacyjnych                  i pozostałych instalacji budowlanych
</t>
    </r>
    <r>
      <rPr>
        <i/>
        <sz val="10"/>
        <rFont val="Arial"/>
        <family val="2"/>
        <charset val="238"/>
      </rPr>
      <t>electrical, plumbing and other construction installation activities</t>
    </r>
  </si>
  <si>
    <r>
      <t xml:space="preserve">wykonywanie robót budowlanych wykończeniowych
</t>
    </r>
    <r>
      <rPr>
        <i/>
        <sz val="10"/>
        <rFont val="Arial"/>
        <family val="2"/>
        <charset val="238"/>
      </rPr>
      <t>building completion and finishing</t>
    </r>
  </si>
  <si>
    <r>
      <t xml:space="preserve">pozostałe specjalistyczne roboty budowlane
</t>
    </r>
    <r>
      <rPr>
        <i/>
        <sz val="10"/>
        <rFont val="Arial"/>
        <family val="2"/>
        <charset val="238"/>
      </rPr>
      <t>other specialised construction activities</t>
    </r>
  </si>
  <si>
    <r>
      <t xml:space="preserve">roboty budowlane związane ze wznoszeniem budynków
mieszkalnych i niemieszkalnych
</t>
    </r>
    <r>
      <rPr>
        <i/>
        <sz val="10"/>
        <rFont val="Arial"/>
        <family val="2"/>
        <charset val="238"/>
      </rPr>
      <t>construction of residential and non-residential buildings</t>
    </r>
  </si>
  <si>
    <r>
      <t xml:space="preserve">roboty związane z budową pozostałych obiektów inżynierii
lądowej i wodnej
</t>
    </r>
    <r>
      <rPr>
        <i/>
        <sz val="10"/>
        <rFont val="Arial"/>
        <family val="2"/>
        <charset val="238"/>
      </rPr>
      <t>construction of other civil engineering projects</t>
    </r>
  </si>
  <si>
    <r>
      <t xml:space="preserve">realizacja projektów budowlanych związanych
ze wznoszeniem budynków
</t>
    </r>
    <r>
      <rPr>
        <i/>
        <sz val="10"/>
        <rFont val="Arial"/>
        <family val="2"/>
        <charset val="238"/>
      </rPr>
      <t>development of building projects</t>
    </r>
  </si>
  <si>
    <r>
      <t xml:space="preserve">w tys. zł              
</t>
    </r>
    <r>
      <rPr>
        <i/>
        <sz val="10"/>
        <rFont val="Arial"/>
        <family val="2"/>
        <charset val="238"/>
      </rPr>
      <t>in thousand PLN</t>
    </r>
    <r>
      <rPr>
        <sz val="10"/>
        <rFont val="Arial"/>
        <family val="2"/>
        <charset val="238"/>
      </rPr>
      <t xml:space="preserve">
Ogółem
</t>
    </r>
    <r>
      <rPr>
        <i/>
        <sz val="10"/>
        <rFont val="Arial"/>
        <family val="2"/>
        <charset val="238"/>
      </rPr>
      <t>Total</t>
    </r>
  </si>
  <si>
    <r>
      <t xml:space="preserve">w tys. zł              
</t>
    </r>
    <r>
      <rPr>
        <i/>
        <sz val="10"/>
        <rFont val="Arial"/>
        <family val="2"/>
        <charset val="238"/>
      </rPr>
      <t>in thousand PLN</t>
    </r>
    <r>
      <rPr>
        <i/>
        <sz val="10"/>
        <rFont val="Arial"/>
        <family val="2"/>
        <charset val="238"/>
      </rPr>
      <t xml:space="preserve">
</t>
    </r>
    <r>
      <rPr>
        <sz val="10"/>
        <rFont val="Arial"/>
        <family val="2"/>
        <charset val="238"/>
      </rPr>
      <t>Ogółem</t>
    </r>
    <r>
      <rPr>
        <i/>
        <sz val="10"/>
        <rFont val="Arial"/>
        <family val="2"/>
        <charset val="238"/>
      </rPr>
      <t xml:space="preserve">
Total</t>
    </r>
  </si>
  <si>
    <r>
      <t xml:space="preserve">WYSZCZEGÓLNIENIE
</t>
    </r>
    <r>
      <rPr>
        <i/>
        <sz val="10"/>
        <rFont val="Arial"/>
        <family val="2"/>
        <charset val="238"/>
      </rPr>
      <t xml:space="preserve">SPECIFICATION     </t>
    </r>
  </si>
  <si>
    <r>
      <t xml:space="preserve">Koszty ogólne budowy
</t>
    </r>
    <r>
      <rPr>
        <i/>
        <sz val="10"/>
        <rFont val="Arial"/>
        <family val="2"/>
        <charset val="238"/>
      </rPr>
      <t>General building costs</t>
    </r>
  </si>
  <si>
    <r>
      <t xml:space="preserve">Roboty związane z budową obiektów inżynierii lądowej i wodnej
</t>
    </r>
    <r>
      <rPr>
        <i/>
        <sz val="10"/>
        <rFont val="Arial"/>
        <family val="2"/>
        <charset val="238"/>
      </rPr>
      <t>Civil engineering</t>
    </r>
  </si>
  <si>
    <r>
      <t xml:space="preserve">Produkcja
budowlano-montażowa
</t>
    </r>
    <r>
      <rPr>
        <i/>
        <sz val="10"/>
        <rFont val="Arial"/>
        <family val="2"/>
        <charset val="238"/>
      </rPr>
      <t>Construction and assembly production</t>
    </r>
  </si>
  <si>
    <r>
      <t xml:space="preserve">Przeciętne zatrudnienie               
</t>
    </r>
    <r>
      <rPr>
        <i/>
        <sz val="10"/>
        <rFont val="Arial"/>
        <family val="2"/>
        <charset val="238"/>
      </rPr>
      <t>Average paid employment</t>
    </r>
  </si>
  <si>
    <r>
      <t xml:space="preserve">O G Ó Ł E M 
</t>
    </r>
    <r>
      <rPr>
        <b/>
        <i/>
        <sz val="10"/>
        <rFont val="Arial"/>
        <family val="2"/>
        <charset val="238"/>
      </rPr>
      <t>T O T A L</t>
    </r>
  </si>
  <si>
    <r>
      <t xml:space="preserve">Podmioty budowlane
</t>
    </r>
    <r>
      <rPr>
        <b/>
        <i/>
        <sz val="10"/>
        <rFont val="Arial"/>
        <family val="2"/>
        <charset val="238"/>
      </rPr>
      <t>Construction entities</t>
    </r>
  </si>
  <si>
    <r>
      <t xml:space="preserve">P O L S K A
</t>
    </r>
    <r>
      <rPr>
        <b/>
        <i/>
        <sz val="10"/>
        <rFont val="Arial"/>
        <family val="2"/>
        <charset val="238"/>
      </rPr>
      <t>P O L A N D</t>
    </r>
  </si>
  <si>
    <r>
      <t xml:space="preserve">O G Ó Ł E M
</t>
    </r>
    <r>
      <rPr>
        <b/>
        <i/>
        <sz val="10"/>
        <rFont val="Arial"/>
        <family val="2"/>
        <charset val="238"/>
      </rPr>
      <t>T O T A L</t>
    </r>
  </si>
  <si>
    <r>
      <t xml:space="preserve">Budynki
</t>
    </r>
    <r>
      <rPr>
        <b/>
        <i/>
        <sz val="10"/>
        <rFont val="Arial"/>
        <family val="2"/>
        <charset val="238"/>
      </rPr>
      <t>Buildings</t>
    </r>
  </si>
  <si>
    <r>
      <t xml:space="preserve">Budynki mieszkalne
</t>
    </r>
    <r>
      <rPr>
        <b/>
        <i/>
        <sz val="10"/>
        <rFont val="Arial"/>
        <family val="2"/>
        <charset val="238"/>
      </rPr>
      <t>Residential buildings</t>
    </r>
  </si>
  <si>
    <r>
      <t xml:space="preserve">Budynki niemieszkalne
</t>
    </r>
    <r>
      <rPr>
        <b/>
        <i/>
        <sz val="10"/>
        <rFont val="Arial"/>
        <family val="2"/>
        <charset val="238"/>
      </rPr>
      <t>Non-residential buildings</t>
    </r>
  </si>
  <si>
    <r>
      <t xml:space="preserve">Obiekty inżynierii lądowej i wodnej
</t>
    </r>
    <r>
      <rPr>
        <b/>
        <i/>
        <sz val="10"/>
        <rFont val="Arial"/>
        <family val="2"/>
        <charset val="238"/>
      </rPr>
      <t>Civil engineering works</t>
    </r>
  </si>
  <si>
    <r>
      <t xml:space="preserve">Roboty budowlane związane ze wznoszeniem budynków
</t>
    </r>
    <r>
      <rPr>
        <b/>
        <i/>
        <sz val="10"/>
        <rFont val="Arial"/>
        <family val="2"/>
        <charset val="238"/>
      </rPr>
      <t>Construction of buildings</t>
    </r>
  </si>
  <si>
    <r>
      <t xml:space="preserve">Roboty związane z budową obiektów inżynierii lądowej i wodnej
</t>
    </r>
    <r>
      <rPr>
        <b/>
        <i/>
        <sz val="10"/>
        <rFont val="Arial"/>
        <family val="2"/>
        <charset val="238"/>
      </rPr>
      <t>Civil engineering works</t>
    </r>
  </si>
  <si>
    <r>
      <t xml:space="preserve">Roboty budowlane specjalistyczne
</t>
    </r>
    <r>
      <rPr>
        <b/>
        <i/>
        <sz val="10"/>
        <color indexed="8"/>
        <rFont val="Arial"/>
        <family val="2"/>
        <charset val="238"/>
      </rPr>
      <t>Specialised construction activities</t>
    </r>
  </si>
  <si>
    <r>
      <t xml:space="preserve">                                           WYSZCZEGÓLNIENIE
                                               </t>
    </r>
    <r>
      <rPr>
        <i/>
        <sz val="10"/>
        <rFont val="Arial"/>
        <family val="2"/>
        <charset val="238"/>
      </rPr>
      <t xml:space="preserve">SPECIFICATION
 </t>
    </r>
    <r>
      <rPr>
        <sz val="10"/>
        <rFont val="Arial"/>
        <family val="2"/>
        <charset val="238"/>
      </rPr>
      <t xml:space="preserve">a - wartość (w cenach bieżących) w tys. zł
       </t>
    </r>
    <r>
      <rPr>
        <i/>
        <sz val="10"/>
        <rFont val="Arial"/>
        <family val="2"/>
        <charset val="238"/>
      </rPr>
      <t xml:space="preserve">value (in current prices) in thousand PLN
 </t>
    </r>
    <r>
      <rPr>
        <sz val="10"/>
        <rFont val="Arial"/>
        <family val="2"/>
        <charset val="238"/>
      </rPr>
      <t xml:space="preserve">b - dynamika rok poprzedni = 100 (w cenach stałych)
       </t>
    </r>
    <r>
      <rPr>
        <i/>
        <sz val="10"/>
        <rFont val="Arial"/>
        <family val="2"/>
        <charset val="238"/>
      </rPr>
      <t>index number previous year = 100 (in constant prices)</t>
    </r>
  </si>
  <si>
    <r>
      <t xml:space="preserve">roboty związane z budową pozostałych obiektów inżynierii lądowej
i wodnej
</t>
    </r>
    <r>
      <rPr>
        <i/>
        <sz val="10"/>
        <rFont val="Arial"/>
        <family val="2"/>
        <charset val="238"/>
      </rPr>
      <t>construction of other civil engineering projects</t>
    </r>
  </si>
  <si>
    <r>
      <t xml:space="preserve">wykonywanie instalacji elektrycznych, wodno-kanalizacyjnych
i pozostałych instalacji budowlanych
</t>
    </r>
    <r>
      <rPr>
        <i/>
        <sz val="10"/>
        <rFont val="Arial"/>
        <family val="2"/>
        <charset val="238"/>
      </rPr>
      <t>electrical, plumbing and other construction installation activities</t>
    </r>
  </si>
  <si>
    <r>
      <t xml:space="preserve">TABL. 3. PRODUKCJA BUDOWLANO-MONTAŻOWA WEDŁUG WOJEWÓDZTW ― SIEDZIBY ZARZĄDU PRZEDSIĘBIORSTWA I MIEJSCA WYKONYWANIA ROBÓT W JEDNOSTKACH BUDOWLANYCH O LICZBIE PRACUJĄCYCH POWYŻEJ 9 OSÓB W 2019 R.
                </t>
    </r>
    <r>
      <rPr>
        <i/>
        <sz val="10"/>
        <color theme="1"/>
        <rFont val="Arial"/>
        <family val="2"/>
        <charset val="238"/>
      </rPr>
      <t>CONSTRUCTION AND ASSEMBLY PRODUCTION BY VOIVODSHIPS ― ENTERPRISE HEAD OFFICE AND WORK-SITE LOCATION IN CONSTRUCTION ENTITIES WITH MORE THAN 9 PERSONS EMPLOYED IN 2019</t>
    </r>
  </si>
  <si>
    <r>
      <t xml:space="preserve">TABL. 6. PRODUKCJA BUDOWLANO-MONTAŻOWA WEDŁUG WOJEWÓDZTW ― SIEDZIBY ZARZĄDU PRZEDSIĘBIORSTWA, RODZAJÓW REALIZOWANYCH OBIEKTÓW BUDOWLANYCH (KLASYFIKACJA PKOB) PRZEZ PRZEDSIĘBIORSTWA BUDOWLANE O LICZBIE PRACUJĄCYCH POWYŻEJ 9 OSÓB W 2019 R. 
                </t>
    </r>
    <r>
      <rPr>
        <i/>
        <sz val="10"/>
        <rFont val="Arial"/>
        <family val="2"/>
        <charset val="238"/>
      </rPr>
      <t>CONSTRUCTION AND ASSEMBLY PRODUCTION BY VOIVODSHIPS ― ENTERPRISE HEAD OFFICE, BY TYPES OF CONSTRUCTIONS (PKOB CLASSIFICATION) BY CONSTRUCTION ENTERPRISES WITH MORE THAN 9 PERSONS EMPLOYED IN 2019</t>
    </r>
  </si>
  <si>
    <r>
      <t xml:space="preserve">TABL. 10. PRODUKCJA BUDOWLANO-MONTAŻOWA WYKONANA POZA GRANICAMI KRAJU ORAZ PRZECIĘTNE ZATRUDNIENIE WEDŁUG KRAJÓW
                   ― MIEJSCA WYKONYWANIA ROBÓT, W JEDNOSTKACH BUDOWLANYCH I NIEBUDOWLANYCH O LICZBIE PRACUJĄCYCH POWYŻEJ 9 OSÓB W 2019 R.
                   </t>
    </r>
    <r>
      <rPr>
        <i/>
        <sz val="10"/>
        <rFont val="Arial"/>
        <family val="2"/>
        <charset val="238"/>
      </rPr>
      <t>CONSTRUCTION AND ASSEMBLY PRODUCTION REALIZED OUTSIDE THE TERRITORY OF POLAND AND AVERAGE PAID EMPLOYMENT
                   BY COUNTRIES ― WORK-SITE LOCATION IN CONSTRUCTION AND NON-CONSTRUCTION ENTITIES WITH MORE THAN 9 PERSONS EMPLOYED IN 2019</t>
    </r>
  </si>
  <si>
    <r>
      <t xml:space="preserve">TABL. 11. PRODUKCJA BUDOWLANO-MONTAŻOWA WYKONANA POZA GRANICAMI KRAJU ORAZ PRZECIĘTNE ZATRUDNIENIE WEDŁUG KRAJÓW
                  ― MIEJSCA WYKONYWANIA ROBÓT, W JEDNOSTKACH BUDOWLANYCH O LICZBIE PRACUJĄCYCH POWYŻEJ 9 OSÓB W 2019 R.
                  </t>
    </r>
    <r>
      <rPr>
        <i/>
        <sz val="10"/>
        <rFont val="Arial"/>
        <family val="2"/>
        <charset val="238"/>
      </rPr>
      <t>CONSTRUCTION AND ASSEMBLY PRODUCTION REALIZED OUTSIDE THE TERRITORY OF POLAND AND AVERAGE PAID EMPLOYMENT
                  BY COUNTRIES — WORK-SITE LOCATION IN CONSTRUCTION ENTITIES WITH MORE THAN 9 PERSONS EMPLOYED IN 2019</t>
    </r>
  </si>
  <si>
    <r>
      <t xml:space="preserve">                       w tym roboty o charakterze inwestycyjnym
                        o</t>
    </r>
    <r>
      <rPr>
        <i/>
        <sz val="10"/>
        <rFont val="Arial"/>
        <family val="2"/>
        <charset val="238"/>
      </rPr>
      <t>f which works with an investment character</t>
    </r>
  </si>
  <si>
    <t>-</t>
  </si>
  <si>
    <t>Białoruś</t>
  </si>
  <si>
    <t>Bośnia i Hercegowina</t>
  </si>
  <si>
    <t>Chorwacja</t>
  </si>
  <si>
    <t>Estonia</t>
  </si>
  <si>
    <t>Irlandia</t>
  </si>
  <si>
    <t>Islandia</t>
  </si>
  <si>
    <t>Kolumbia</t>
  </si>
  <si>
    <t>Łotwa</t>
  </si>
  <si>
    <t>Republika Południowej Afryki</t>
  </si>
  <si>
    <t>Rosja</t>
  </si>
  <si>
    <t>Rumunia</t>
  </si>
  <si>
    <t>Słowenia</t>
  </si>
  <si>
    <t>Szwajcaria</t>
  </si>
  <si>
    <t>Ukraina</t>
  </si>
  <si>
    <t>Węgry</t>
  </si>
  <si>
    <t>Belarus</t>
  </si>
  <si>
    <t>Croatia</t>
  </si>
  <si>
    <t>Bosnia and Herzegovina</t>
  </si>
  <si>
    <t>Ireland</t>
  </si>
  <si>
    <t>Iceland</t>
  </si>
  <si>
    <t>Columbia</t>
  </si>
  <si>
    <t>Latvia</t>
  </si>
  <si>
    <t>Republic of South Africa</t>
  </si>
  <si>
    <t>Russia</t>
  </si>
  <si>
    <t>Romania</t>
  </si>
  <si>
    <t>Slovenia</t>
  </si>
  <si>
    <t>Switzerland</t>
  </si>
  <si>
    <t>Ukraine</t>
  </si>
  <si>
    <t>Hungary</t>
  </si>
  <si>
    <r>
      <t xml:space="preserve">TABL. 9. STRUKTURA KOSZTÓW PRODUKCJI BUDOWLANO-MONTAŻOWEJ W UKŁADZIE KALKULACYJNYM W JEDNOSTKACH BUDOWLANYCH O LICZBIE PRACUJĄCYCH POWYŻEJ 9 OSÓB W 2019 R.
                </t>
    </r>
    <r>
      <rPr>
        <i/>
        <sz val="10"/>
        <rFont val="Arial"/>
        <family val="2"/>
        <charset val="238"/>
      </rPr>
      <t>STRUCTURE OF CONSTRUCTION AND ASSEMBLY PRODUCTION COSTS BY FUNCTION IN CONSTRUCTION ENTITIES WITH MORE THAN 9 PERSONS EMPLOYED IN 2019</t>
    </r>
  </si>
  <si>
    <t>Czechia</t>
  </si>
  <si>
    <t>Pozostałe kraje: Austria, Belgia, Czechy, Dania, Estonia, Finlandia, Holandia, Kolumbia, Litwa, Luksemburg, Meksyk, Szwajcaria, Szwecja, Wielka Brytania, Włochy</t>
  </si>
  <si>
    <t>Pozostałe kraje: Austria, Belgia, Dania, Finlandia, Francja, Holandia, Łotwa, Niemcy, Słowacja, Słowenia, Szwajcaria, Szwecja, Węgry, Wielka Brytania, Wietnam</t>
  </si>
  <si>
    <t>Other countries: Austria, Belgium, Denmark, Finland, France, Netherlands, Latvia, Germany, Slovakia, Slovenia, Switzerland, Sweden, Hungary, United Kingdom, Vietnam</t>
  </si>
  <si>
    <t>Pozostałe kraje: Finlandia, Holandia, Irlandia, Litwa, Łotwa, Norwegia, Słowacja, Szwajcaria, Szwecja, Turcja, Wielka Brytania</t>
  </si>
  <si>
    <t>Other countries: Finland, Netherlands, Ireland, Lithuania, Latvia, Norway, Slovakia, Switzerland, Sweden, Turkey,  
United Kingdom</t>
  </si>
  <si>
    <t>Pozostałe kraje: Austria, Belgia, Czechy, Dania, Francja,  Holandia, Norwegia, Szwecja, Wielka Brytania</t>
  </si>
  <si>
    <t>Pozostałe kraje: Austria, Czechy, Estonia, Finlandia, Francja, Holandia, Litwa, Norwegia, Słowacja, Szwecja, Węgry</t>
  </si>
  <si>
    <t>Pozostałe kraje: Australia, Estonia, Finlandia, Francja, Hiszpania, Indie, Indonezja, Irlandia, Islandia,Japonia, Litwa, Norwegia, Serbia, Stany Zjednoczone, Szwecja, Węgry, Włochy</t>
  </si>
  <si>
    <t>Other countries: Australia, Estonia, Finland, France, Spain, India, Indonesia, Ireland, Iceland, Japan, Lithuania, Norway, Serbia, United States, Sweden, Hungary, Italy</t>
  </si>
  <si>
    <t>Pozostałe kraje: Białoruś, Bośnia i Hercegowina, Dania, Estonia, Finlandia, Gruzja, Hiszpania, Irlandia, Islandia, Łotwa, Norwegia, Rosja, Rumunia, Serbia, Słowacja, Szwajcaria, Ukraina, Węgry, Zjednoczone Emiraty Arabskie</t>
  </si>
  <si>
    <t>Pozostałe kraje: Austria, Belgia, Chorwacja, Czechy, Dania, Estonia, Finlandia, Francja, Gruzja, Hiszpania, Holandia, Litwa, Luksemburg, Łotwa, Norwegia, Portugalia, Rumunia, Słowenia, Szwajcaria, Szwecja, Wielka Brytania</t>
  </si>
  <si>
    <t>Pozostałe kraje: Czechy, Estonia, Hiszpania, Holandia, Litwa, Luksemburg, Łotwa, Norwegia, Rumunia, Słowacja, Słowenia, Szwecja, Wielka Brytania, Włochy</t>
  </si>
  <si>
    <t>Pozostałe kraje: Austria, Czechy, Holandia, Iran, Litwa, Niemcy, Norwegia, Stany Zjednoczone, Szwajcaria, Wielka Brytania</t>
  </si>
  <si>
    <t>Pozostałe kraje: Austria, Chorwacja, Finlandia, Francja, Holandia, Litwa, Norwegia</t>
  </si>
  <si>
    <t>Other countries: Austria, Croatia, Finland, France, Netherlands, Lithuania, Norway</t>
  </si>
  <si>
    <t>Pozostałe kraje: Białoruś, Chorwacja, Estonia, Finlandia, Francja, Hiszpania, Irlandia, Kanada, Kolumbia, Litwa, Luksemburg, Łotwa, Meksyk, Norwegia, Rosja, Serbia, Szwajcaria, Szwecja, Tajlandia, Turcja, Węgry, Włochy</t>
  </si>
  <si>
    <t>Other countries: Belarus, Croatia, Estonia, Finland, France, Spain, Ireland, Canada, Columbia, Lithuania, Luxembourg, Latvia, Mexico, Norway, Russia, Serbia, Switzerland, Sweden, Thailand, Turkey, Hungary, Italy</t>
  </si>
  <si>
    <t>Pozostałe kraje: Austria, Belgia, Bośnia 
i Hercegowina, Czechy, Finlandia, Holandia, Luksemburg, Niemcy, Słowacja, Szwecja, Wielka Brytania</t>
  </si>
  <si>
    <t>Pozostałe kraje: Belgia, Finlandia, Niemcy, Norwegia, Rosja, Słowacja, Szwecja, Wielka Brytania</t>
  </si>
  <si>
    <t>Other countries: Belgium, Finland, Germany, Norway, Russia, Slovakia, Sweden, United Kingdom</t>
  </si>
  <si>
    <t>Pozostałe kraje: Austria, Czechy, Dania, Egipt, Indie, Litwa, Norwegia, Rosja, Słowacja, Szwecja, Wielka Brytania, Włochy</t>
  </si>
  <si>
    <t>Pozostałe kraje: Belgia, Cypr, Dania, Francja, Holandia, Norwegia</t>
  </si>
  <si>
    <t>Other countries: Belgium, Cyprus, Denmark, France, Netherlands, Norway</t>
  </si>
  <si>
    <r>
      <t>Pozostałe kraje:</t>
    </r>
    <r>
      <rPr>
        <i/>
        <sz val="10"/>
        <rFont val="Arial"/>
        <family val="2"/>
        <charset val="238"/>
      </rPr>
      <t xml:space="preserve"> Australia</t>
    </r>
    <r>
      <rPr>
        <sz val="10"/>
        <rFont val="Arial"/>
        <family val="2"/>
        <charset val="238"/>
      </rPr>
      <t xml:space="preserve">, </t>
    </r>
    <r>
      <rPr>
        <i/>
        <sz val="10"/>
        <rFont val="Arial"/>
        <family val="2"/>
        <charset val="238"/>
      </rPr>
      <t>Białoruś, Bośnia i Hercegowina, Chorwacja,</t>
    </r>
    <r>
      <rPr>
        <sz val="10"/>
        <rFont val="Arial"/>
        <family val="2"/>
        <charset val="238"/>
      </rPr>
      <t xml:space="preserve"> </t>
    </r>
    <r>
      <rPr>
        <i/>
        <sz val="10"/>
        <rFont val="Arial"/>
        <family val="2"/>
        <charset val="238"/>
      </rPr>
      <t>Cypr</t>
    </r>
    <r>
      <rPr>
        <sz val="10"/>
        <rFont val="Arial"/>
        <family val="2"/>
        <charset val="238"/>
      </rPr>
      <t xml:space="preserve">, </t>
    </r>
    <r>
      <rPr>
        <i/>
        <sz val="10"/>
        <rFont val="Arial"/>
        <family val="2"/>
        <charset val="238"/>
      </rPr>
      <t>Egipt</t>
    </r>
    <r>
      <rPr>
        <sz val="10"/>
        <rFont val="Arial"/>
        <family val="2"/>
        <charset val="238"/>
      </rPr>
      <t xml:space="preserve">, </t>
    </r>
    <r>
      <rPr>
        <i/>
        <sz val="10"/>
        <rFont val="Arial"/>
        <family val="2"/>
        <charset val="238"/>
      </rPr>
      <t>Gruzja,</t>
    </r>
    <r>
      <rPr>
        <sz val="10"/>
        <rFont val="Arial"/>
        <family val="2"/>
        <charset val="238"/>
      </rPr>
      <t xml:space="preserve"> </t>
    </r>
    <r>
      <rPr>
        <i/>
        <sz val="10"/>
        <rFont val="Arial"/>
        <family val="2"/>
        <charset val="238"/>
      </rPr>
      <t>Indie, Indonezja, Iran, Islandia</t>
    </r>
    <r>
      <rPr>
        <sz val="10"/>
        <rFont val="Arial"/>
        <family val="2"/>
        <charset val="238"/>
      </rPr>
      <t xml:space="preserve">, </t>
    </r>
    <r>
      <rPr>
        <i/>
        <sz val="10"/>
        <rFont val="Arial"/>
        <family val="2"/>
        <charset val="238"/>
      </rPr>
      <t>Japonia, Kanada</t>
    </r>
    <r>
      <rPr>
        <sz val="10"/>
        <rFont val="Arial"/>
        <family val="2"/>
        <charset val="238"/>
      </rPr>
      <t xml:space="preserve">, </t>
    </r>
    <r>
      <rPr>
        <i/>
        <sz val="10"/>
        <rFont val="Arial"/>
        <family val="2"/>
        <charset val="238"/>
      </rPr>
      <t>Meksy</t>
    </r>
    <r>
      <rPr>
        <sz val="10"/>
        <rFont val="Arial"/>
        <family val="2"/>
        <charset val="238"/>
      </rPr>
      <t>k,</t>
    </r>
    <r>
      <rPr>
        <i/>
        <sz val="10"/>
        <rFont val="Arial"/>
        <family val="2"/>
        <charset val="238"/>
      </rPr>
      <t xml:space="preserve"> Portugalia</t>
    </r>
    <r>
      <rPr>
        <sz val="10"/>
        <rFont val="Arial"/>
        <family val="2"/>
        <charset val="238"/>
      </rPr>
      <t xml:space="preserve">, </t>
    </r>
    <r>
      <rPr>
        <i/>
        <sz val="10"/>
        <rFont val="Arial"/>
        <family val="2"/>
        <charset val="238"/>
      </rPr>
      <t>Serbia, Stany Zjednoczone,</t>
    </r>
    <r>
      <rPr>
        <sz val="10"/>
        <rFont val="Arial"/>
        <family val="2"/>
        <charset val="238"/>
      </rPr>
      <t xml:space="preserve"> </t>
    </r>
    <r>
      <rPr>
        <i/>
        <sz val="10"/>
        <rFont val="Arial"/>
        <family val="2"/>
        <charset val="238"/>
      </rPr>
      <t>Tajlandia</t>
    </r>
    <r>
      <rPr>
        <sz val="10"/>
        <rFont val="Arial"/>
        <family val="2"/>
        <charset val="238"/>
      </rPr>
      <t xml:space="preserve">, </t>
    </r>
    <r>
      <rPr>
        <i/>
        <sz val="10"/>
        <rFont val="Arial"/>
        <family val="2"/>
        <charset val="238"/>
      </rPr>
      <t>Turcja, Ukraina,</t>
    </r>
    <r>
      <rPr>
        <sz val="10"/>
        <rFont val="Arial"/>
        <family val="2"/>
        <charset val="238"/>
      </rPr>
      <t xml:space="preserve"> </t>
    </r>
    <r>
      <rPr>
        <i/>
        <sz val="10"/>
        <rFont val="Arial"/>
        <family val="2"/>
        <charset val="238"/>
      </rPr>
      <t>Wietnam</t>
    </r>
    <r>
      <rPr>
        <sz val="10"/>
        <rFont val="Arial"/>
        <family val="2"/>
        <charset val="238"/>
      </rPr>
      <t>, Zjednoczone Emiraty Arabskie</t>
    </r>
  </si>
  <si>
    <t>Other countries: Austria, Belgium, Czechia, Denmark, France, Netherlands, Norway, Sweden, United Kingdom</t>
  </si>
  <si>
    <t>Other countries: Austria, Czechia, Estonia, Finland, France, Netherlands, Lithuania, Norway, Slovakia, Sweden, Hungary</t>
  </si>
  <si>
    <t>Other countries: Belarus, Bosnia and Herzegovina, Denmark, Estonia, Finland, 
Georgia, Spain, Ireland,  Iceland, Latvia, Norway, Russia, Romania, Serbia, Slovakia, Switzerland, Ukraine, Hungary, United Arab Emirates</t>
  </si>
  <si>
    <t>Other countries: Austria, Belgium, Croatia, Czechia, Denmark, Estonia, Finland, France, Georgia, Spain, Netherlands, Lithuania, Luxembourg, Latvia, Norway, Portugal, Romania, Slovenia, Switzerland, Sweden, United Kingdom</t>
  </si>
  <si>
    <t>Other countries: Czechia, Estonia, Spain, Netherlands, Lithuania,
Luxembourg, Latvia, Norway, Romania, Slovakia, Slovenia, Sweden, United Kingdom, Italy</t>
  </si>
  <si>
    <t>Other countries: Austria, Belgium, Bosnia and Herzegovina, Czechia, Finland, Netherlands, Luxembourg, Germany, Slovakia, Sweden, United Kingdom</t>
  </si>
  <si>
    <t>Other countries: Australia, Belgium, Czechia, Denmark, Estonia, Finland, Netherlands, Columbia, Lithuania, Luxembourg, Mexico, Switzerland, Sweden, United Kingdom, Italy</t>
  </si>
  <si>
    <t xml:space="preserve">Other countries: Austria, Czechia, Denmark, Egypt, India, Lithuania, Norway, Russia, Slovakia, Sweden, United Kingdom, Italy </t>
  </si>
  <si>
    <t>Other countries: Austria, Czechia, Netherlands,  Iran, Lithuania, Germany, Norway, United States, Switzerland, United Kingdom</t>
  </si>
  <si>
    <t>Other countries: Australia, Belarus, Bosnia and Herzegovina, Croatia, Cyprus, Egypt, Georgia, India, Indonesia, Iran, Iceland, Japan, Canada, Mexico, Portugal, Serbia, United States, Thailand, Turkey, Ukraine, Vietnam, United Arab Emirates</t>
  </si>
  <si>
    <r>
      <t xml:space="preserve">TABL. 1. PRODUKCJA BUDOWLANO-MONTAŻOWA ZREALIZOWANA NA TERENIE KRAJU W LATACH 2005-2019
                </t>
    </r>
    <r>
      <rPr>
        <i/>
        <sz val="10"/>
        <rFont val="Arial"/>
        <family val="2"/>
        <charset val="238"/>
      </rPr>
      <t>CONSTRUCTION AND ASSEMBLY PRODUCTION REALIZED DOMESTICALLY IN 2005-2019</t>
    </r>
  </si>
  <si>
    <r>
      <t xml:space="preserve">TABL. 4. PRODUKCJA BUDOWLANO-MONTAŻOWA ZREALIZOWANA NA TERENIE KRAJU WEDŁUG WOJEWÓDZTW ― SIEDZIBY ZARZĄDU PRZEDSIĘBIORSTWA I MIEJSCA
                WYKONYWANIA ROBÓT PRZEZ JEDNOSTKI BUDOWLANE O LICZBIE PRACUJĄCYCH POWYŻEJ 9 OSÓB W LATACH 2015-2019
                </t>
    </r>
    <r>
      <rPr>
        <i/>
        <sz val="10"/>
        <rFont val="Arial"/>
        <family val="2"/>
        <charset val="238"/>
      </rPr>
      <t>CONSTRUCTION AND ASSEMBLY PRODUCTION REALIZED DOMESTICALLY BY VOIVODSHIPS ― ENTERPRISE HEAD OFFICE AND WORK-SITE LOCATION
                BY CONSTRUCTION ENTITIES WITH MORE THAN 9 PERSONS EMPLOYED IN 2015-2019</t>
    </r>
  </si>
  <si>
    <r>
      <t xml:space="preserve">TABL. 5. PRODUKCJA BUDOWLANO-MONTAŻOWA ZREALIZOWANA NA TERENIE KRAJU WEDŁUG RODZAJÓW REALIZOWANYCH OBIEKTÓW BUDOWLANYCH (KLASYFIKACJA PKOB) PRZEZ PRZEDSIĘBIORSTWA BUDOWLANE O LICZBIE PRACUJĄCYCH POWYŻEJ 9 OSÓB W LATACH 2015-2019
                </t>
    </r>
    <r>
      <rPr>
        <i/>
        <sz val="10"/>
        <rFont val="Arial"/>
        <family val="2"/>
        <charset val="238"/>
      </rPr>
      <t>CONSTRUCTION AND ASSEMBLY PRODUCTION REALIZED DOMESTICALLY BY TYPES OF CONSTRUCTIONS (PKOB CLASSIFICATION) BY CONSTRUCTION ENTERPRISES WITH MORE THAN 9 PERSONS EMPLOYED IN 2015-2019</t>
    </r>
  </si>
  <si>
    <t xml:space="preserve">. </t>
  </si>
  <si>
    <r>
      <t xml:space="preserve">TABL. 2. PRODUKCJA BUDOWLANO-MONTAŻOWA ZREALIZOWANA NA TERENIE KRAJU PRZEZ JEDNOSTKI BUDOWLANE WEDŁUG
                WOJEWÓDZTW ― MIEJSCA WYKONYWANIA ROBÓT W LATACH 2015-2019
               </t>
    </r>
    <r>
      <rPr>
        <i/>
        <sz val="10"/>
        <rFont val="Arial"/>
        <family val="2"/>
        <charset val="238"/>
      </rPr>
      <t>CONSTRUCTION AND ASSEMBLY PRODUCTION REALIZED DOMESTICALLY BY CONSTRUCTION ENTITIES BY VOIVODSHIPS
               ― WORK-SITE LOCATIONS IN 2015-2019</t>
    </r>
  </si>
  <si>
    <r>
      <t xml:space="preserve">PRODUKCJA BUDOWLANO-MONTAŻOWA ZREALIZOWANA NA TERENIE KRAJU PRZEZ JEDNOSTKI BUDOWLANE WEDŁUG WOJEWÓDZTW ― MIEJSCA WYKONYWANIA ROBÓT W LATACH 2015-2019
</t>
    </r>
    <r>
      <rPr>
        <i/>
        <sz val="10"/>
        <rFont val="Arial"/>
        <family val="2"/>
        <charset val="238"/>
      </rPr>
      <t>CONSTRUCTION AND ASSEMBLY PRODUCTION REALIZED DOMESTICALLY BY CONSTRUCTION ENTITIES BY VOIVODSHIPS ― WORK-SITE LOCATIONS IN 2015-2019</t>
    </r>
  </si>
  <si>
    <r>
      <t xml:space="preserve">PRODUKCJA BUDOWLANO-MONTAŻOWA WEDŁUG WOJEWÓDZTW ― SIEDZIBY ZARZĄDU PRZEDSIĘBIORSTWA I MIEJSCA WYKONYWANIA ROBÓT W JEDNOSTKACH BUDOWLANYCH O LICZBIE PRACUJĄCYCH POWYŻEJ 9 OSÓB W 2019 R.
</t>
    </r>
    <r>
      <rPr>
        <i/>
        <sz val="10"/>
        <rFont val="Arial"/>
        <family val="2"/>
        <charset val="238"/>
      </rPr>
      <t>CONSTRUCTION AND ASSEMBLY PRODUCTION BY VOIVODSHIPS ― ENTERPRISE HEAD OFFICE AND WORK-SITE LOCATION IN CONSTRUCTION ENTITIES WITH MORE THAN 9 PERSONS EMPLOYED IN 2019</t>
    </r>
  </si>
  <si>
    <r>
      <t xml:space="preserve">PRODUKCJA BUDOWLANO-MONTAŻOWA ZREALIZOWANA NA TERENIE KRAJU WEDŁUG WOJEWÓDZTW ― SIEDZIBY ZARZĄDU PRZEDSIĘBIORSTWA I MIEJSCA WYKONYWANIA ROBÓT PRZEZ JEDNOSTKI BUDOWLANE O LICZBIE PRACUJĄCYCH POWYŻEJ 9 OSÓB W LATACH 2015-2019
</t>
    </r>
    <r>
      <rPr>
        <i/>
        <sz val="10"/>
        <rFont val="Arial"/>
        <family val="2"/>
        <charset val="238"/>
      </rPr>
      <t>CONSTRUCTION AND ASSEMBLY PRODUCTION REALIZED DOMESTICALLY BY VOIVODSHIPS ― ENTERPRISE HEAD OFFICE AND WORK-SITE LOCATION BY CONSTRUCTION ENTITIES WITH MORE THAN 9 PERSONS EMPLOYED IN 2015-2019</t>
    </r>
  </si>
  <si>
    <r>
      <t xml:space="preserve">PRODUKCJA BUDOWLANO-MONTAŻOWA ZREALIZOWANA NA TERENIE KRAJU WEDŁUG RODZAJÓW REALIZOWANYCH OBIEKTÓW BUDOWLANYCH (KLASYFIKACJA PKOB) PRZEZ PRZEDSIĘBIORSTWA BUDOWLANE O LICZBIE PRACUJĄCYCH POWYŻEJ 9 OSÓB W LATACH 2015-2019
</t>
    </r>
    <r>
      <rPr>
        <i/>
        <sz val="10"/>
        <rFont val="Arial"/>
        <family val="2"/>
        <charset val="238"/>
      </rPr>
      <t>CONSTRUCTION AND ASSEMBLY PRODUCTION REALIZED DOMESTICALLY BY TYPES OF CONSTRUCTIONS (PKOB CLASSIFICATION) BY CONSTRUCTION ENTERPRISES WITH MORE THAN 9 PERSONS EMPLOYED IN 2015-2019</t>
    </r>
  </si>
  <si>
    <r>
      <t xml:space="preserve">PRODUKCJA BUDOWLANO-MONTAŻOWA WEDŁUG WOJEWÓDZTW ― SIEDZIBY ZARZĄDU PRZEDSIĘBIORSTWA, RODZAJÓW REALIZOWANYCH OBIEKTÓW BUDOWLANYCH (KLASYFIKACJA PKOB) PRZEZ PRZEDSIĘBIORSTWA BUDOWLANE
O LICZBIE PRACUJĄCYCH POWYŻEJ 9 OSÓB W 2019 R.
</t>
    </r>
    <r>
      <rPr>
        <i/>
        <sz val="10"/>
        <rFont val="Arial"/>
        <family val="2"/>
        <charset val="238"/>
      </rPr>
      <t xml:space="preserve">CONSTRUCTION AND ASSEMBLY PRODUCTION BY VOIVODSHIPS ― ENTERPRISE HEAD OFFICE, BY TYPES OF CONSTRUCTIONS (PKOB CLASSIFICATION) BY CONSTRUCTION ENTERPRISES WITH MORE THAN 9 PERSONS EMPLOYED IN 2019 </t>
    </r>
  </si>
  <si>
    <r>
      <t xml:space="preserve">STRUKTURA KOSZTÓW PRODUKCJI BUDOWLANO-MONTAŻOWEJ W UKŁADZIE KALKULACYJNYM W JEDNOSTKACH BUDOWLANYCH O LICZBIE PRACUJĄCYCH POWYŻEJ 9 OSÓB W 2019 R.
</t>
    </r>
    <r>
      <rPr>
        <i/>
        <sz val="10"/>
        <rFont val="Arial"/>
        <family val="2"/>
        <charset val="238"/>
      </rPr>
      <t>STRUCTURE OF CONSTRUCTION AND ASSEMBLY PRODUCTION COSTS BY FUNCTION IN CONSTRUCTION ENTITIES WITH MORE THAN 9 PERSONS EMPLOYED IN 2019</t>
    </r>
  </si>
  <si>
    <r>
      <t xml:space="preserve">PRODUKCJA BUDOWLANO-MONTAŻOWA WYKONANA POZA GRANICAMI KRAJU ORAZ PRZECIĘTNE ZATRUDNIENIE WEDŁUG KRAJÓW ― MIEJSCA WYKONYWANIA ROBÓT, W JEDNOSTKACH BUDOWLANYCH I NIEBUDOWLANYCH O LICZBIE PRACUJĄCYCH POWYŻEJ 9 OSÓB W 2019 R.
</t>
    </r>
    <r>
      <rPr>
        <i/>
        <sz val="10"/>
        <rFont val="Arial"/>
        <family val="2"/>
        <charset val="238"/>
      </rPr>
      <t xml:space="preserve">CONSTRUCTION AND ASSEMBLY PRODUCTION REALIZED OUTSIDE THE TERRITORY OF POLAND AND AVERAGE PAID EMPLOYMENT BY COUNTRIES ― WORK-SITE LOCATION IN CONSTRUCTION AND NON-CONSTRUCTION ENTITIES WITH MORE THAN 9 PERSONS EMPLOYED IN 2019 </t>
    </r>
  </si>
  <si>
    <r>
      <t xml:space="preserve">PRODUKCJA BUDOWLANO-MONTAŻOWA WYKONANA POZA GRANICAMI KRAJU ORAZ PRZECIĘTNE ZATRUDNIENIE WEDŁUG KRAJÓW ― MIEJSCA WYKONYWANIA ROBÓT, W JEDNOSTKACH BUDOWLANYCH O LICZBIE PRACUJĄCYCH POWYŻEJ
9 OSÓB W 2019 R.
</t>
    </r>
    <r>
      <rPr>
        <i/>
        <sz val="10"/>
        <rFont val="Arial"/>
        <family val="2"/>
        <charset val="238"/>
      </rPr>
      <t>CONSTRUCTION AND ASSEMBLY PRODUCTION REALIZED OUTSIDE THE TERRITORY OF POLAND AND AVERAGE PAID EMPLOYMENT BY COUNTRIES ― WORK-SITE LOCATION IN CONSTRUCTION ENTITIES WITH MORE THAN 9 PERSONS EMPLOYED IN 2019</t>
    </r>
  </si>
  <si>
    <r>
      <t xml:space="preserve">                                                                                                             Województwa (miejsce wykonywania robót)                                                                                                                                                                </t>
    </r>
    <r>
      <rPr>
        <i/>
        <sz val="10"/>
        <rFont val="Arial"/>
        <family val="2"/>
        <charset val="238"/>
      </rPr>
      <t>Voivodships (work-site location)</t>
    </r>
  </si>
  <si>
    <r>
      <rPr>
        <vertAlign val="superscript"/>
        <sz val="10"/>
        <rFont val="Arial"/>
        <family val="2"/>
        <charset val="238"/>
      </rPr>
      <t xml:space="preserve">a </t>
    </r>
    <r>
      <rPr>
        <sz val="10"/>
        <rFont val="Arial"/>
        <family val="2"/>
        <charset val="238"/>
      </rPr>
      <t xml:space="preserve">Australia, Cypr, Czechy, Demokratyczna Republika Konga,  Dominikana, Egipt, Estonia, Gruzja, Hiszpania, Indie, Indonezja, Iran, Irlandia, Japonia, Kanada, Kolumbia, Litwa,
  Maroko, Meksyk, Mołdawia, Portugalia, Rosja, Rumunia, Serbia, Sierra Leone, Słowenia, Stany Zjednoczone, Szwajcaria, Tajlandia, Turcja, Wietnam, Włochy, Zjednoczone
  Emiraty Arabskie
</t>
    </r>
    <r>
      <rPr>
        <vertAlign val="superscript"/>
        <sz val="10"/>
        <rFont val="Arial"/>
        <family val="2"/>
        <charset val="238"/>
      </rPr>
      <t>a</t>
    </r>
    <r>
      <rPr>
        <sz val="10"/>
        <rFont val="Arial"/>
        <family val="2"/>
        <charset val="238"/>
      </rPr>
      <t xml:space="preserve"> </t>
    </r>
    <r>
      <rPr>
        <i/>
        <sz val="10"/>
        <rFont val="Arial"/>
        <family val="2"/>
        <charset val="238"/>
      </rPr>
      <t>Australia, Cyprus, Czechia, Democratic Republic of the Kongo, Dominican Republic, Egypt, Estonia, Georgia, Spain, India, Indonesia, Iran, Ireland, Japan, Canada,
  Columbia, Lithuania, Morocco, Mexico, Moldova, Portugal, Russia, Romania, Serbia, Sierra Leone, Slovenia, United States, Switzerland, Thailand, Turkey, Vietnam, Italy,
  United Arab Emirates</t>
    </r>
  </si>
  <si>
    <r>
      <t xml:space="preserve">PRODUKCJA BUDOWLANO-MONTAŻOWA ZREALIZOWANA NA TERENIE KRAJU W LATACH 2005-2019
</t>
    </r>
    <r>
      <rPr>
        <i/>
        <sz val="10"/>
        <rFont val="Arial"/>
        <family val="2"/>
        <charset val="238"/>
      </rPr>
      <t>CONSTRUCTION AND ASSEMBLY PRODUCTION REALIZED DOMESTICALLY IN 2005-2019</t>
    </r>
  </si>
  <si>
    <r>
      <t xml:space="preserve">TABL. 7. PRODUKCJA BUDOWLANO-MONTAŻOWA ZREALIZOWANA NA TERENIE KRAJU WEDŁUG PRZEWAŻAJĄCEGO RODZAJU DZIAŁALNOŚCI (KLASYFIKACJA ― GRUPY PKD 2007) ORAZ SEKTORÓW PRZEZ PRZEDSIĘBIORSTWA BUDOWLANE O LICZBIE PRACUJĄCYCH POWYŻEJ 9 OSÓB W LATACH 2015-2019
                </t>
    </r>
    <r>
      <rPr>
        <i/>
        <sz val="10"/>
        <rFont val="Arial"/>
        <family val="2"/>
        <charset val="238"/>
      </rPr>
      <t>CONSTRUCTION AND ASSEMBLY PRODUCTION REALIZED DOMESTICALLY BY MAIN TYPE OF ACTIVITY (CLASSIFICATION OF ACTIVITIES 2007 ―  GROUPS) AND SECTORS BY CONSTRUCTION ENTITIES WITH MORE THAN 9 PERSONS EMPLOYED IN 2015-2019</t>
    </r>
  </si>
  <si>
    <r>
      <t xml:space="preserve">TABL. 8. PRODUKCJA BUDOWLANO-MONTAŻOWA WEDŁUG WOJEWÓDZTW ― SIEDZIBY ZARZĄDU PRZEDSIĘBIORSTWA ORAZ PRZEWAŻAJĄCEGO RODZAJU DZIAŁALNOŚCI (KLASYFIKACJA ― GRUPY PKD 2007) W PRZEDSIĘBIORSTWACH BUDOWLANYCH O LICZBIE PRACUJĄCYCH POWYŻEJ 9 OSÓB W 2019 R.
                </t>
    </r>
    <r>
      <rPr>
        <i/>
        <sz val="10"/>
        <color indexed="8"/>
        <rFont val="Arial"/>
        <family val="2"/>
        <charset val="238"/>
      </rPr>
      <t xml:space="preserve">CONSTRUCTION AND ASSEMBLY PRODUCTION BY VOIVODSHIPS ― ENTERPRISE HEAD OFFICE AND MAIN TYPE OF ACTIVITY (CLASSIFICATION OF ACTIVITIES 2007 ―  GROUPS) BY CONSTRUCTION ENTITIES WITH MORE THAN 9 PERSONS EMPLOYED IN 2019 </t>
    </r>
  </si>
  <si>
    <r>
      <t xml:space="preserve">PRODUKCJA BUDOWLANO-MONTAŻOWA ZREALIZOWANA NA TERENIE KRAJU WEDŁUG PRZEWAŻAJĄCEGO RODZAJU DZIAŁALNOŚCI (KLASYFIKACJA ― GRUPY PKD 2007) ORAZ SEKTORÓW PRZEZ PRZEDSIĘBIORSTWA BUDOWLANE O LICZBIE
PRACUJĄCYCH POWYŻEJ 9 OSÓB W LATACH 2015-2019
</t>
    </r>
    <r>
      <rPr>
        <i/>
        <sz val="10"/>
        <rFont val="Arial"/>
        <family val="2"/>
        <charset val="238"/>
      </rPr>
      <t>CONSTRUCTION AND ASSEMBLY PRODUCTION REALIZED DOMESTICALLY BY MAIN TYPE OF ACTIVITY (CLASSIFICATION OF ACTIVITIES 2007 ―  GROUPS) AND SECTORS BY CONSTRUCTION ENTITIES WITH MORE THAN 9 PERSONS
EMPLOYED IN 2015-2019</t>
    </r>
  </si>
  <si>
    <r>
      <t xml:space="preserve">PRODUKCJA BUDOWLANO-MONTAŻOWA WEDŁUG WOJEWÓDZTW  ―  SIEDZIBY ZARZĄDU PRZEDSIĘBIORSTWA ORAZ PRZEWAŻAJĄCEGO RODZAJU DZIAŁALNOŚCI (KLASYFIKACJA ― GRUPY PKD 2007) W PRZEDSIĘBIORSTWACH BUDOWLANYCH O LICZBIE PRACUJĄCYCH POWYŻEJ 9 OSÓB W 2019 R.
</t>
    </r>
    <r>
      <rPr>
        <i/>
        <sz val="10"/>
        <rFont val="Arial"/>
        <family val="2"/>
        <charset val="238"/>
      </rPr>
      <t>CONSTRUCTION AND ASSEMBLY PRODUCTION BY VOIVODSHIPS ― ENTERPRISE HEAD OFFICE AND MAIN TYPE OF ACTIVITY (CLASSIFICATION OF ACTIVITIES 2007 ― GROUPS) BY CONSTRUCTION ENTITIES WITH MORE THAN 9 PERSONS
EMPLOYED IN 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</si>
</sst>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z_ł_-;\-* #,##0.00\ _z_ł_-;_-* &quot;-&quot;??\ _z_ł_-;_-@_-"/>
    <numFmt numFmtId="164" formatCode="#,##0.0"/>
    <numFmt numFmtId="165" formatCode="0.0_)"/>
    <numFmt numFmtId="166" formatCode="0.0"/>
    <numFmt numFmtId="167" formatCode="0_)"/>
    <numFmt numFmtId="168" formatCode="0.0__"/>
    <numFmt numFmtId="169" formatCode="0.0___)"/>
    <numFmt numFmtId="170" formatCode="General_)"/>
    <numFmt numFmtId="171" formatCode="0______"/>
    <numFmt numFmtId="172" formatCode="&quot;$&quot;#,##0_);[Red]\(&quot;$&quot;#,##0\)"/>
    <numFmt numFmtId="173" formatCode="###\ ###\ ##0.0"/>
    <numFmt numFmtId="174" formatCode="_-* #,##0.0\ _z_ł_-;\-* #,##0.0\ _z_ł_-;_-* &quot;-&quot;??\ _z_ł_-;_-@_-"/>
  </numFmts>
  <fonts count="27">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indexed="8"/>
      <name val="Czcionka tekstu podstawowego"/>
      <family val="2"/>
      <charset val="238"/>
    </font>
    <font>
      <u/>
      <sz val="11"/>
      <color theme="10"/>
      <name val="Czcionka tekstu podstawowego"/>
      <family val="2"/>
      <charset val="238"/>
    </font>
    <font>
      <sz val="11"/>
      <color rgb="FF000000"/>
      <name val="Calibri"/>
      <family val="2"/>
      <scheme val="minor"/>
    </font>
    <font>
      <b/>
      <sz val="10"/>
      <name val="Arial"/>
      <family val="2"/>
      <charset val="238"/>
    </font>
    <font>
      <sz val="10"/>
      <color theme="1"/>
      <name val="Arial"/>
      <family val="2"/>
      <charset val="238"/>
    </font>
    <font>
      <i/>
      <sz val="10"/>
      <name val="Arial"/>
      <family val="2"/>
      <charset val="238"/>
    </font>
    <font>
      <sz val="11"/>
      <color theme="1"/>
      <name val="Arial"/>
      <family val="2"/>
      <charset val="238"/>
    </font>
    <font>
      <b/>
      <i/>
      <sz val="10"/>
      <name val="Arial"/>
      <family val="2"/>
      <charset val="238"/>
    </font>
    <font>
      <sz val="10"/>
      <color indexed="8"/>
      <name val="Arial"/>
      <family val="2"/>
      <charset val="238"/>
    </font>
    <font>
      <u/>
      <sz val="10"/>
      <color theme="10"/>
      <name val="Arial"/>
      <family val="2"/>
      <charset val="238"/>
    </font>
    <font>
      <i/>
      <sz val="10"/>
      <color indexed="8"/>
      <name val="Arial"/>
      <family val="2"/>
      <charset val="238"/>
    </font>
    <font>
      <b/>
      <sz val="10"/>
      <color theme="1"/>
      <name val="Arial"/>
      <family val="2"/>
      <charset val="238"/>
    </font>
    <font>
      <i/>
      <sz val="10"/>
      <color theme="1"/>
      <name val="Arial"/>
      <family val="2"/>
      <charset val="238"/>
    </font>
    <font>
      <b/>
      <sz val="10"/>
      <color indexed="8"/>
      <name val="Arial"/>
      <family val="2"/>
      <charset val="238"/>
    </font>
    <font>
      <b/>
      <i/>
      <sz val="10"/>
      <color theme="1"/>
      <name val="Arial"/>
      <family val="2"/>
      <charset val="238"/>
    </font>
    <font>
      <sz val="10"/>
      <color rgb="FFFF0000"/>
      <name val="Arial"/>
      <family val="2"/>
      <charset val="238"/>
    </font>
    <font>
      <b/>
      <sz val="10"/>
      <color rgb="FFFF0000"/>
      <name val="Arial"/>
      <family val="2"/>
      <charset val="238"/>
    </font>
    <font>
      <vertAlign val="superscript"/>
      <sz val="10"/>
      <name val="Arial"/>
      <family val="2"/>
      <charset val="238"/>
    </font>
    <font>
      <i/>
      <vertAlign val="superscript"/>
      <sz val="10"/>
      <name val="Arial"/>
      <family val="2"/>
      <charset val="238"/>
    </font>
    <font>
      <sz val="10"/>
      <name val="Arial"/>
      <family val="2"/>
      <charset val="238"/>
    </font>
    <font>
      <sz val="10"/>
      <name val="MS Sans Serif"/>
      <family val="2"/>
      <charset val="238"/>
    </font>
    <font>
      <u/>
      <sz val="10"/>
      <color indexed="12"/>
      <name val="Arial"/>
      <family val="2"/>
      <charset val="238"/>
    </font>
    <font>
      <b/>
      <i/>
      <sz val="10"/>
      <color indexed="8"/>
      <name val="Arial"/>
      <family val="2"/>
      <charset val="238"/>
    </font>
  </fonts>
  <fills count="2">
    <fill>
      <patternFill patternType="none"/>
    </fill>
    <fill>
      <patternFill patternType="gray125"/>
    </fill>
  </fills>
  <borders count="26">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9" fontId="1" fillId="0" borderId="0" applyFont="0" applyFill="0" applyBorder="0" applyAlignment="0" applyProtection="0"/>
    <xf numFmtId="0" fontId="3" fillId="0" borderId="0"/>
    <xf numFmtId="0" fontId="4" fillId="0" borderId="0"/>
    <xf numFmtId="0" fontId="4" fillId="0" borderId="0"/>
    <xf numFmtId="0" fontId="5" fillId="0" borderId="0" applyNumberFormat="0" applyFill="0" applyBorder="0" applyAlignment="0" applyProtection="0"/>
    <xf numFmtId="0" fontId="2" fillId="0" borderId="0"/>
    <xf numFmtId="0" fontId="1" fillId="0" borderId="0"/>
    <xf numFmtId="0" fontId="6" fillId="0" borderId="0"/>
    <xf numFmtId="0" fontId="23" fillId="0" borderId="0"/>
    <xf numFmtId="38" fontId="24" fillId="0" borderId="0" applyFont="0" applyFill="0" applyBorder="0" applyAlignment="0" applyProtection="0"/>
    <xf numFmtId="172" fontId="24" fillId="0" borderId="0" applyFont="0" applyFill="0" applyBorder="0" applyAlignment="0" applyProtection="0"/>
    <xf numFmtId="0" fontId="25" fillId="0" borderId="0" applyNumberFormat="0" applyFill="0" applyBorder="0" applyAlignment="0" applyProtection="0">
      <alignment vertical="top"/>
      <protection locked="0"/>
    </xf>
    <xf numFmtId="9" fontId="23" fillId="0" borderId="0" applyFont="0" applyFill="0" applyBorder="0" applyAlignment="0" applyProtection="0"/>
    <xf numFmtId="43" fontId="1" fillId="0" borderId="0" applyFont="0" applyFill="0" applyBorder="0" applyAlignment="0" applyProtection="0"/>
  </cellStyleXfs>
  <cellXfs count="352">
    <xf numFmtId="0" fontId="0" fillId="0" borderId="0" xfId="0"/>
    <xf numFmtId="0" fontId="2" fillId="0" borderId="0" xfId="0" applyFont="1" applyFill="1"/>
    <xf numFmtId="0" fontId="2" fillId="0" borderId="0" xfId="0" applyFont="1"/>
    <xf numFmtId="164" fontId="7" fillId="0" borderId="6" xfId="0" applyNumberFormat="1" applyFont="1" applyBorder="1" applyAlignment="1">
      <alignment horizontal="right" indent="1"/>
    </xf>
    <xf numFmtId="164" fontId="7" fillId="0" borderId="0" xfId="0" applyNumberFormat="1" applyFont="1" applyBorder="1" applyAlignment="1">
      <alignment horizontal="right" indent="1"/>
    </xf>
    <xf numFmtId="164" fontId="7" fillId="0" borderId="7" xfId="0" applyNumberFormat="1" applyFont="1" applyBorder="1" applyAlignment="1">
      <alignment horizontal="right" indent="1"/>
    </xf>
    <xf numFmtId="164" fontId="7" fillId="0" borderId="12" xfId="0" applyNumberFormat="1" applyFont="1" applyBorder="1" applyAlignment="1">
      <alignment horizontal="right" indent="1"/>
    </xf>
    <xf numFmtId="164" fontId="7" fillId="0" borderId="0" xfId="0" applyNumberFormat="1" applyFont="1" applyAlignment="1">
      <alignment horizontal="right" indent="1"/>
    </xf>
    <xf numFmtId="0" fontId="7" fillId="0" borderId="0" xfId="0" applyFont="1"/>
    <xf numFmtId="49" fontId="11" fillId="0" borderId="0" xfId="0" applyNumberFormat="1" applyFont="1" applyBorder="1" applyAlignment="1"/>
    <xf numFmtId="165" fontId="7" fillId="0" borderId="6" xfId="0" applyNumberFormat="1" applyFont="1" applyBorder="1" applyAlignment="1">
      <alignment horizontal="right" indent="1"/>
    </xf>
    <xf numFmtId="49" fontId="9" fillId="0" borderId="0" xfId="0" applyNumberFormat="1" applyFont="1" applyAlignment="1">
      <alignment horizontal="left" indent="1"/>
    </xf>
    <xf numFmtId="164" fontId="7" fillId="0" borderId="7" xfId="0" applyNumberFormat="1" applyFont="1" applyFill="1" applyBorder="1" applyAlignment="1">
      <alignment horizontal="right" indent="1"/>
    </xf>
    <xf numFmtId="49" fontId="11" fillId="0" borderId="0" xfId="0" applyNumberFormat="1" applyFont="1" applyAlignment="1">
      <alignment horizontal="left" indent="1"/>
    </xf>
    <xf numFmtId="164" fontId="2" fillId="0" borderId="6" xfId="0" applyNumberFormat="1" applyFont="1" applyBorder="1" applyAlignment="1">
      <alignment horizontal="right" indent="1"/>
    </xf>
    <xf numFmtId="164" fontId="2" fillId="0" borderId="0" xfId="0" applyNumberFormat="1" applyFont="1" applyBorder="1" applyAlignment="1">
      <alignment horizontal="right" indent="1"/>
    </xf>
    <xf numFmtId="164" fontId="2" fillId="0" borderId="7" xfId="0" applyNumberFormat="1" applyFont="1" applyBorder="1" applyAlignment="1">
      <alignment horizontal="right" indent="1"/>
    </xf>
    <xf numFmtId="164" fontId="2" fillId="0" borderId="0" xfId="0" applyNumberFormat="1" applyFont="1" applyFill="1" applyAlignment="1">
      <alignment horizontal="right" indent="1"/>
    </xf>
    <xf numFmtId="164" fontId="2" fillId="0" borderId="7" xfId="0" applyNumberFormat="1" applyFont="1" applyFill="1" applyBorder="1" applyAlignment="1">
      <alignment horizontal="right" indent="1"/>
    </xf>
    <xf numFmtId="49" fontId="9" fillId="0" borderId="0" xfId="0" applyNumberFormat="1" applyFont="1" applyBorder="1" applyAlignment="1" applyProtection="1">
      <alignment horizontal="left" indent="1"/>
    </xf>
    <xf numFmtId="164" fontId="2" fillId="0" borderId="0" xfId="0" applyNumberFormat="1" applyFont="1" applyAlignment="1">
      <alignment horizontal="right" indent="1"/>
    </xf>
    <xf numFmtId="49" fontId="9" fillId="0" borderId="0" xfId="0" applyNumberFormat="1" applyFont="1" applyBorder="1" applyAlignment="1">
      <alignment horizontal="left" indent="1"/>
    </xf>
    <xf numFmtId="49" fontId="2" fillId="0" borderId="0" xfId="0" applyNumberFormat="1" applyFont="1" applyAlignment="1">
      <alignment horizontal="left" wrapText="1" indent="1"/>
    </xf>
    <xf numFmtId="164" fontId="8" fillId="0" borderId="0" xfId="0" applyNumberFormat="1" applyFont="1"/>
    <xf numFmtId="0" fontId="12" fillId="0" borderId="0" xfId="0" applyFont="1" applyAlignment="1"/>
    <xf numFmtId="0" fontId="2" fillId="0" borderId="0" xfId="0" applyFont="1" applyAlignment="1">
      <alignment horizontal="left"/>
    </xf>
    <xf numFmtId="0" fontId="2" fillId="0" borderId="0" xfId="0" applyFont="1" applyAlignment="1"/>
    <xf numFmtId="0" fontId="2" fillId="0" borderId="0" xfId="0" applyFont="1" applyAlignment="1">
      <alignment horizontal="left" vertical="top"/>
    </xf>
    <xf numFmtId="0" fontId="8" fillId="0" borderId="0" xfId="0" applyFont="1"/>
    <xf numFmtId="0" fontId="8" fillId="0" borderId="0" xfId="0" applyFont="1" applyAlignment="1"/>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xf numFmtId="0" fontId="8" fillId="0" borderId="14" xfId="0" applyFont="1" applyBorder="1" applyAlignment="1">
      <alignment horizontal="center" vertical="center"/>
    </xf>
    <xf numFmtId="0" fontId="8" fillId="0" borderId="0" xfId="0" applyFont="1" applyAlignment="1">
      <alignment vertical="center"/>
    </xf>
    <xf numFmtId="0" fontId="15" fillId="0" borderId="0" xfId="0" applyFont="1"/>
    <xf numFmtId="0" fontId="7" fillId="0" borderId="0" xfId="0" applyFont="1" applyAlignment="1">
      <alignment vertical="center"/>
    </xf>
    <xf numFmtId="49" fontId="2" fillId="0" borderId="5" xfId="0" applyNumberFormat="1" applyFont="1" applyBorder="1" applyAlignment="1" applyProtection="1">
      <alignment horizontal="left" indent="1"/>
    </xf>
    <xf numFmtId="164" fontId="8" fillId="0" borderId="0" xfId="0" applyNumberFormat="1" applyFont="1" applyAlignment="1">
      <alignment horizontal="right" indent="1"/>
    </xf>
    <xf numFmtId="164" fontId="8" fillId="0" borderId="6" xfId="0" applyNumberFormat="1" applyFont="1" applyBorder="1" applyAlignment="1">
      <alignment horizontal="right" indent="1"/>
    </xf>
    <xf numFmtId="164" fontId="8" fillId="0" borderId="7" xfId="0" applyNumberFormat="1" applyFont="1" applyBorder="1" applyAlignment="1">
      <alignment horizontal="right" indent="1"/>
    </xf>
    <xf numFmtId="165" fontId="8" fillId="0" borderId="0" xfId="0" applyNumberFormat="1" applyFont="1"/>
    <xf numFmtId="164" fontId="2" fillId="0" borderId="3" xfId="2" applyNumberFormat="1" applyFont="1" applyBorder="1" applyAlignment="1">
      <alignment horizontal="center" vertical="center" wrapText="1"/>
    </xf>
    <xf numFmtId="0" fontId="7" fillId="0" borderId="0" xfId="3" applyFont="1" applyBorder="1" applyAlignment="1">
      <alignment horizontal="left" wrapText="1"/>
    </xf>
    <xf numFmtId="0" fontId="7" fillId="0" borderId="0" xfId="3" applyFont="1" applyBorder="1" applyAlignment="1">
      <alignment horizontal="center" wrapText="1"/>
    </xf>
    <xf numFmtId="164" fontId="7" fillId="0" borderId="20" xfId="0" applyNumberFormat="1" applyFont="1" applyBorder="1" applyAlignment="1">
      <alignment horizontal="right" indent="1"/>
    </xf>
    <xf numFmtId="49" fontId="11" fillId="0" borderId="0" xfId="0" applyNumberFormat="1" applyFont="1" applyBorder="1" applyAlignment="1" applyProtection="1">
      <alignment horizontal="left" vertical="center"/>
    </xf>
    <xf numFmtId="0" fontId="2" fillId="0" borderId="0" xfId="3" applyFont="1" applyBorder="1" applyAlignment="1">
      <alignment wrapText="1"/>
    </xf>
    <xf numFmtId="166" fontId="8" fillId="0" borderId="0" xfId="0" applyNumberFormat="1" applyFont="1"/>
    <xf numFmtId="164" fontId="15" fillId="0" borderId="6" xfId="0" applyNumberFormat="1" applyFont="1" applyBorder="1" applyAlignment="1">
      <alignment horizontal="right" indent="1"/>
    </xf>
    <xf numFmtId="164" fontId="15" fillId="0" borderId="0" xfId="0" applyNumberFormat="1" applyFont="1" applyBorder="1" applyAlignment="1">
      <alignment horizontal="right" indent="1"/>
    </xf>
    <xf numFmtId="164" fontId="15" fillId="0" borderId="7" xfId="0" applyNumberFormat="1" applyFont="1" applyBorder="1" applyAlignment="1">
      <alignment horizontal="right" indent="1"/>
    </xf>
    <xf numFmtId="0" fontId="2" fillId="0" borderId="0" xfId="3" applyFont="1" applyBorder="1" applyAlignment="1">
      <alignment horizontal="left" wrapText="1" indent="1"/>
    </xf>
    <xf numFmtId="0" fontId="2" fillId="0" borderId="5" xfId="3" applyFont="1" applyBorder="1" applyAlignment="1">
      <alignment horizontal="center" wrapText="1"/>
    </xf>
    <xf numFmtId="164" fontId="8" fillId="0" borderId="0" xfId="0" applyNumberFormat="1" applyFont="1" applyBorder="1" applyAlignment="1">
      <alignment horizontal="right" indent="1"/>
    </xf>
    <xf numFmtId="164" fontId="2" fillId="0" borderId="7" xfId="4" applyNumberFormat="1" applyFont="1" applyBorder="1" applyAlignment="1" applyProtection="1">
      <alignment horizontal="right" indent="1"/>
    </xf>
    <xf numFmtId="164" fontId="2" fillId="0" borderId="6" xfId="4" applyNumberFormat="1" applyFont="1" applyBorder="1" applyAlignment="1" applyProtection="1">
      <alignment horizontal="right" indent="1"/>
    </xf>
    <xf numFmtId="164" fontId="2" fillId="0" borderId="7" xfId="2" applyNumberFormat="1" applyFont="1" applyBorder="1" applyAlignment="1">
      <alignment horizontal="right" indent="1"/>
    </xf>
    <xf numFmtId="164" fontId="2" fillId="0" borderId="0" xfId="4" applyNumberFormat="1" applyFont="1" applyBorder="1" applyAlignment="1" applyProtection="1">
      <alignment horizontal="right" indent="1"/>
    </xf>
    <xf numFmtId="164" fontId="2" fillId="0" borderId="6" xfId="2" applyNumberFormat="1" applyFont="1" applyBorder="1" applyAlignment="1">
      <alignment horizontal="right" indent="1"/>
    </xf>
    <xf numFmtId="164" fontId="2" fillId="0" borderId="0" xfId="2" applyNumberFormat="1" applyFont="1" applyBorder="1" applyAlignment="1">
      <alignment horizontal="right" indent="1"/>
    </xf>
    <xf numFmtId="164" fontId="8" fillId="0" borderId="5" xfId="0" applyNumberFormat="1" applyFont="1" applyBorder="1" applyAlignment="1">
      <alignment horizontal="right" indent="1"/>
    </xf>
    <xf numFmtId="0" fontId="2" fillId="0" borderId="0" xfId="2" applyFont="1" applyBorder="1"/>
    <xf numFmtId="164" fontId="7" fillId="0" borderId="6" xfId="0" quotePrefix="1" applyNumberFormat="1" applyFont="1" applyBorder="1" applyAlignment="1" applyProtection="1">
      <alignment horizontal="right" indent="1"/>
    </xf>
    <xf numFmtId="164" fontId="2" fillId="0" borderId="6" xfId="0" applyNumberFormat="1" applyFont="1" applyBorder="1" applyAlignment="1" applyProtection="1">
      <alignment horizontal="right" indent="1"/>
    </xf>
    <xf numFmtId="164" fontId="2" fillId="0" borderId="6" xfId="0" quotePrefix="1" applyNumberFormat="1" applyFont="1" applyBorder="1" applyAlignment="1" applyProtection="1">
      <alignment horizontal="right" indent="1"/>
    </xf>
    <xf numFmtId="170" fontId="8" fillId="0" borderId="0" xfId="0" applyNumberFormat="1" applyFont="1"/>
    <xf numFmtId="164" fontId="7" fillId="0" borderId="6" xfId="0" applyNumberFormat="1" applyFont="1" applyFill="1" applyBorder="1" applyAlignment="1">
      <alignment horizontal="right" indent="1"/>
    </xf>
    <xf numFmtId="170" fontId="7" fillId="0" borderId="0" xfId="0" applyNumberFormat="1" applyFont="1" applyAlignment="1"/>
    <xf numFmtId="164" fontId="2" fillId="0" borderId="6" xfId="0" applyNumberFormat="1" applyFont="1" applyFill="1" applyBorder="1" applyAlignment="1">
      <alignment horizontal="right" indent="1"/>
    </xf>
    <xf numFmtId="170" fontId="8" fillId="0" borderId="0" xfId="0" applyNumberFormat="1" applyFont="1" applyAlignment="1"/>
    <xf numFmtId="170" fontId="8" fillId="0" borderId="0" xfId="0" applyNumberFormat="1" applyFont="1" applyAlignment="1">
      <alignment horizontal="left" indent="2"/>
    </xf>
    <xf numFmtId="49" fontId="2" fillId="0" borderId="5" xfId="0" applyNumberFormat="1" applyFont="1" applyBorder="1" applyAlignment="1" applyProtection="1">
      <alignment horizontal="left" wrapText="1" indent="3"/>
    </xf>
    <xf numFmtId="170" fontId="15" fillId="0" borderId="0" xfId="0" applyNumberFormat="1" applyFont="1" applyAlignment="1"/>
    <xf numFmtId="170" fontId="15" fillId="0" borderId="0" xfId="0" applyNumberFormat="1" applyFont="1"/>
    <xf numFmtId="165" fontId="2" fillId="0" borderId="0" xfId="0" applyNumberFormat="1" applyFont="1"/>
    <xf numFmtId="165" fontId="12" fillId="0" borderId="0" xfId="0" applyNumberFormat="1" applyFont="1"/>
    <xf numFmtId="165" fontId="7" fillId="0" borderId="0" xfId="0" applyNumberFormat="1" applyFont="1" applyAlignment="1"/>
    <xf numFmtId="165" fontId="2" fillId="0" borderId="0" xfId="0" applyNumberFormat="1" applyFont="1" applyAlignment="1"/>
    <xf numFmtId="165" fontId="8" fillId="0" borderId="0" xfId="0" applyNumberFormat="1" applyFont="1" applyAlignment="1"/>
    <xf numFmtId="165" fontId="8" fillId="0" borderId="0" xfId="0" applyNumberFormat="1" applyFont="1" applyBorder="1"/>
    <xf numFmtId="169" fontId="8" fillId="0" borderId="0" xfId="0" applyNumberFormat="1" applyFont="1" applyFill="1"/>
    <xf numFmtId="170" fontId="2" fillId="0" borderId="0" xfId="0" applyNumberFormat="1" applyFont="1"/>
    <xf numFmtId="170" fontId="2" fillId="0" borderId="0" xfId="0" applyNumberFormat="1" applyFont="1" applyAlignment="1">
      <alignment vertical="top"/>
    </xf>
    <xf numFmtId="49" fontId="7" fillId="0" borderId="19" xfId="0" applyNumberFormat="1" applyFont="1" applyBorder="1" applyAlignment="1"/>
    <xf numFmtId="170" fontId="7" fillId="0" borderId="0" xfId="0" applyNumberFormat="1" applyFont="1"/>
    <xf numFmtId="170" fontId="2" fillId="0" borderId="0" xfId="0" applyNumberFormat="1" applyFont="1" applyAlignment="1"/>
    <xf numFmtId="165" fontId="2" fillId="0" borderId="0" xfId="0" applyNumberFormat="1" applyFont="1" applyAlignment="1">
      <alignment horizontal="right"/>
    </xf>
    <xf numFmtId="165" fontId="2" fillId="0" borderId="0" xfId="0" applyNumberFormat="1" applyFont="1" applyBorder="1"/>
    <xf numFmtId="49" fontId="7" fillId="0" borderId="5" xfId="0" applyNumberFormat="1" applyFont="1" applyBorder="1" applyAlignment="1">
      <alignment horizontal="left" indent="1"/>
    </xf>
    <xf numFmtId="1" fontId="2" fillId="0" borderId="0" xfId="0" applyNumberFormat="1" applyFont="1" applyBorder="1"/>
    <xf numFmtId="168" fontId="2" fillId="0" borderId="0" xfId="0" applyNumberFormat="1" applyFont="1"/>
    <xf numFmtId="171" fontId="2" fillId="0" borderId="0" xfId="0" applyNumberFormat="1" applyFont="1" applyBorder="1" applyAlignment="1">
      <alignment horizontal="right"/>
    </xf>
    <xf numFmtId="167" fontId="2" fillId="0" borderId="0" xfId="0" applyNumberFormat="1" applyFont="1" applyAlignment="1">
      <alignment horizontal="right"/>
    </xf>
    <xf numFmtId="167" fontId="11" fillId="0" borderId="0" xfId="0" applyNumberFormat="1" applyFont="1" applyAlignment="1">
      <alignment horizontal="right" indent="1"/>
    </xf>
    <xf numFmtId="167" fontId="11" fillId="0" borderId="0" xfId="0" applyNumberFormat="1" applyFont="1" applyAlignment="1">
      <alignment wrapText="1"/>
    </xf>
    <xf numFmtId="1" fontId="18" fillId="0" borderId="0" xfId="0" applyNumberFormat="1" applyFont="1" applyAlignment="1">
      <alignment wrapText="1"/>
    </xf>
    <xf numFmtId="164" fontId="7" fillId="0" borderId="5" xfId="0" applyNumberFormat="1" applyFont="1" applyBorder="1" applyAlignment="1">
      <alignment horizontal="right" indent="1"/>
    </xf>
    <xf numFmtId="164" fontId="7" fillId="0" borderId="12" xfId="0" applyNumberFormat="1" applyFont="1" applyFill="1" applyBorder="1" applyAlignment="1">
      <alignment horizontal="right" indent="1"/>
    </xf>
    <xf numFmtId="167" fontId="11" fillId="0" borderId="7" xfId="0" applyNumberFormat="1" applyFont="1" applyBorder="1" applyAlignment="1">
      <alignment horizontal="left" indent="1"/>
    </xf>
    <xf numFmtId="164" fontId="2" fillId="0" borderId="14" xfId="2" applyNumberFormat="1" applyFont="1" applyBorder="1" applyAlignment="1">
      <alignment horizontal="center" vertical="center" wrapText="1"/>
    </xf>
    <xf numFmtId="164" fontId="20" fillId="0" borderId="6" xfId="0" applyNumberFormat="1" applyFont="1" applyBorder="1" applyAlignment="1">
      <alignment horizontal="right" indent="1"/>
    </xf>
    <xf numFmtId="3" fontId="20" fillId="0" borderId="5" xfId="0" applyNumberFormat="1" applyFont="1" applyBorder="1" applyAlignment="1">
      <alignment horizontal="right" indent="1"/>
    </xf>
    <xf numFmtId="164" fontId="8" fillId="0" borderId="6" xfId="0" applyNumberFormat="1" applyFont="1" applyFill="1" applyBorder="1" applyAlignment="1">
      <alignment horizontal="right" indent="1"/>
    </xf>
    <xf numFmtId="164" fontId="8" fillId="0" borderId="0" xfId="0" applyNumberFormat="1" applyFont="1" applyFill="1" applyBorder="1" applyAlignment="1">
      <alignment horizontal="right" indent="1"/>
    </xf>
    <xf numFmtId="164" fontId="8" fillId="0" borderId="7" xfId="0" applyNumberFormat="1" applyFont="1" applyFill="1" applyBorder="1" applyAlignment="1">
      <alignment horizontal="right" indent="1"/>
    </xf>
    <xf numFmtId="0" fontId="8" fillId="0" borderId="0" xfId="0" applyFont="1" applyFill="1"/>
    <xf numFmtId="164" fontId="2" fillId="0" borderId="6" xfId="0" quotePrefix="1" applyNumberFormat="1" applyFont="1" applyFill="1" applyBorder="1" applyAlignment="1" applyProtection="1">
      <alignment horizontal="right" indent="1"/>
    </xf>
    <xf numFmtId="165" fontId="7" fillId="0" borderId="6" xfId="0" applyNumberFormat="1" applyFont="1" applyBorder="1"/>
    <xf numFmtId="166" fontId="2" fillId="0" borderId="6" xfId="0" applyNumberFormat="1" applyFont="1" applyBorder="1" applyAlignment="1">
      <alignment horizontal="right" indent="1"/>
    </xf>
    <xf numFmtId="166" fontId="2" fillId="0" borderId="0" xfId="0" applyNumberFormat="1" applyFont="1" applyAlignment="1">
      <alignment horizontal="right" indent="1"/>
    </xf>
    <xf numFmtId="166" fontId="2" fillId="0" borderId="5" xfId="0" applyNumberFormat="1" applyFont="1" applyBorder="1" applyAlignment="1">
      <alignment horizontal="right" indent="1"/>
    </xf>
    <xf numFmtId="166" fontId="7" fillId="0" borderId="6" xfId="0" applyNumberFormat="1" applyFont="1" applyBorder="1" applyAlignment="1">
      <alignment horizontal="right" indent="1"/>
    </xf>
    <xf numFmtId="166" fontId="7" fillId="0" borderId="12" xfId="0" applyNumberFormat="1" applyFont="1" applyBorder="1" applyAlignment="1">
      <alignment horizontal="right" indent="1"/>
    </xf>
    <xf numFmtId="3" fontId="7" fillId="0" borderId="12" xfId="0" applyNumberFormat="1" applyFont="1" applyBorder="1" applyAlignment="1">
      <alignment horizontal="right" indent="1"/>
    </xf>
    <xf numFmtId="170" fontId="8" fillId="0" borderId="0" xfId="0" applyNumberFormat="1" applyFont="1" applyFill="1"/>
    <xf numFmtId="3" fontId="7" fillId="0" borderId="6" xfId="0" applyNumberFormat="1" applyFont="1" applyBorder="1" applyAlignment="1">
      <alignment horizontal="right" indent="1"/>
    </xf>
    <xf numFmtId="3" fontId="2" fillId="0" borderId="6" xfId="0" applyNumberFormat="1" applyFont="1" applyBorder="1" applyAlignment="1">
      <alignment horizontal="right" indent="1"/>
    </xf>
    <xf numFmtId="49" fontId="2" fillId="0" borderId="5" xfId="0" applyNumberFormat="1" applyFont="1" applyBorder="1" applyAlignment="1">
      <alignment horizontal="left" indent="1"/>
    </xf>
    <xf numFmtId="49" fontId="9" fillId="0" borderId="7" xfId="0" applyNumberFormat="1" applyFont="1" applyBorder="1" applyAlignment="1">
      <alignment horizontal="left" indent="1"/>
    </xf>
    <xf numFmtId="3" fontId="7" fillId="0" borderId="5" xfId="0" applyNumberFormat="1" applyFont="1" applyBorder="1" applyAlignment="1">
      <alignment horizontal="right" indent="1"/>
    </xf>
    <xf numFmtId="3" fontId="2" fillId="0" borderId="5" xfId="0" applyNumberFormat="1" applyFont="1" applyBorder="1" applyAlignment="1">
      <alignment horizontal="right" indent="1"/>
    </xf>
    <xf numFmtId="3" fontId="7" fillId="0" borderId="5" xfId="0" applyNumberFormat="1" applyFont="1" applyFill="1" applyBorder="1" applyAlignment="1">
      <alignment horizontal="right" indent="1"/>
    </xf>
    <xf numFmtId="164" fontId="7" fillId="0" borderId="6" xfId="0" applyNumberFormat="1" applyFont="1" applyBorder="1" applyAlignment="1" applyProtection="1">
      <alignment horizontal="right" indent="1"/>
    </xf>
    <xf numFmtId="170" fontId="8" fillId="0" borderId="0" xfId="0" applyNumberFormat="1" applyFont="1" applyFill="1" applyAlignment="1"/>
    <xf numFmtId="164" fontId="15" fillId="0" borderId="12" xfId="0" applyNumberFormat="1" applyFont="1" applyBorder="1" applyAlignment="1">
      <alignment horizontal="right" indent="1"/>
    </xf>
    <xf numFmtId="0" fontId="7" fillId="0" borderId="0" xfId="2" applyFont="1" applyFill="1" applyBorder="1" applyAlignment="1">
      <alignment horizontal="left" wrapText="1"/>
    </xf>
    <xf numFmtId="165" fontId="2" fillId="0" borderId="6" xfId="0" applyNumberFormat="1" applyFont="1" applyBorder="1"/>
    <xf numFmtId="49" fontId="2" fillId="0" borderId="5" xfId="0" applyNumberFormat="1" applyFont="1" applyFill="1" applyBorder="1" applyAlignment="1">
      <alignment horizontal="left" indent="1"/>
    </xf>
    <xf numFmtId="49" fontId="11" fillId="0" borderId="7" xfId="0" applyNumberFormat="1" applyFont="1" applyBorder="1" applyAlignment="1"/>
    <xf numFmtId="164" fontId="7" fillId="0" borderId="12" xfId="0" quotePrefix="1" applyNumberFormat="1" applyFont="1" applyBorder="1" applyAlignment="1" applyProtection="1">
      <alignment horizontal="right" indent="1"/>
    </xf>
    <xf numFmtId="164" fontId="2" fillId="0" borderId="5" xfId="3" applyNumberFormat="1" applyFont="1" applyBorder="1" applyAlignment="1">
      <alignment horizontal="right" wrapText="1" indent="1"/>
    </xf>
    <xf numFmtId="164" fontId="2" fillId="0" borderId="0" xfId="3" applyNumberFormat="1" applyFont="1" applyBorder="1" applyAlignment="1">
      <alignment horizontal="right" wrapText="1" indent="1"/>
    </xf>
    <xf numFmtId="164" fontId="8" fillId="0" borderId="6" xfId="2" applyNumberFormat="1" applyFont="1" applyBorder="1" applyAlignment="1">
      <alignment horizontal="right" indent="1"/>
    </xf>
    <xf numFmtId="164" fontId="15" fillId="0" borderId="0" xfId="0" applyNumberFormat="1" applyFont="1" applyAlignment="1">
      <alignment horizontal="right" indent="1"/>
    </xf>
    <xf numFmtId="164" fontId="2" fillId="0" borderId="4" xfId="2" applyNumberFormat="1" applyFont="1" applyBorder="1" applyAlignment="1">
      <alignment horizontal="center" vertical="center" wrapText="1"/>
    </xf>
    <xf numFmtId="164" fontId="15" fillId="0" borderId="20" xfId="0" applyNumberFormat="1" applyFont="1" applyBorder="1" applyAlignment="1">
      <alignment horizontal="right" indent="1"/>
    </xf>
    <xf numFmtId="166" fontId="7" fillId="0" borderId="19" xfId="0" applyNumberFormat="1" applyFont="1" applyBorder="1" applyAlignment="1">
      <alignment horizontal="right" indent="1"/>
    </xf>
    <xf numFmtId="166" fontId="7" fillId="0" borderId="0" xfId="0" applyNumberFormat="1" applyFont="1" applyAlignment="1">
      <alignment horizontal="right" indent="1"/>
    </xf>
    <xf numFmtId="0" fontId="2" fillId="0" borderId="14" xfId="2" applyFont="1" applyFill="1" applyBorder="1" applyAlignment="1">
      <alignment horizontal="center" vertical="center" wrapText="1"/>
    </xf>
    <xf numFmtId="0" fontId="2" fillId="0" borderId="15" xfId="2" applyFont="1" applyFill="1" applyBorder="1" applyAlignment="1">
      <alignment horizontal="center" vertical="center" wrapText="1"/>
    </xf>
    <xf numFmtId="1" fontId="2" fillId="0" borderId="14" xfId="2" applyNumberFormat="1" applyFont="1" applyFill="1" applyBorder="1" applyAlignment="1">
      <alignment horizontal="center" vertical="center" wrapText="1"/>
    </xf>
    <xf numFmtId="1" fontId="2" fillId="0" borderId="15" xfId="2" applyNumberFormat="1" applyFont="1" applyFill="1" applyBorder="1" applyAlignment="1">
      <alignment horizontal="center" vertical="center" wrapText="1"/>
    </xf>
    <xf numFmtId="165" fontId="15" fillId="0" borderId="0" xfId="0" applyNumberFormat="1" applyFont="1" applyBorder="1"/>
    <xf numFmtId="168" fontId="2" fillId="0" borderId="3" xfId="0" applyNumberFormat="1" applyFont="1" applyBorder="1" applyAlignment="1">
      <alignment horizontal="center" vertical="center" wrapText="1"/>
    </xf>
    <xf numFmtId="0" fontId="9" fillId="0" borderId="21" xfId="0" applyFont="1" applyBorder="1" applyAlignment="1">
      <alignment horizontal="center" vertical="center" wrapText="1"/>
    </xf>
    <xf numFmtId="171" fontId="2" fillId="0" borderId="3" xfId="0" applyNumberFormat="1" applyFont="1" applyBorder="1" applyAlignment="1">
      <alignment horizontal="center" vertical="center" wrapText="1"/>
    </xf>
    <xf numFmtId="0" fontId="7" fillId="0" borderId="0" xfId="0" applyFont="1" applyAlignment="1">
      <alignment horizontal="left" vertical="top" wrapText="1"/>
    </xf>
    <xf numFmtId="0" fontId="2" fillId="0" borderId="0" xfId="0" applyFont="1" applyAlignment="1">
      <alignment horizontal="center" vertical="top" wrapText="1"/>
    </xf>
    <xf numFmtId="0" fontId="13" fillId="0" borderId="0" xfId="5" applyFont="1" applyAlignment="1">
      <alignment horizontal="left" vertical="top" wrapText="1"/>
    </xf>
    <xf numFmtId="0" fontId="12" fillId="0" borderId="0" xfId="0" applyFont="1" applyAlignment="1">
      <alignment horizontal="center" vertical="top"/>
    </xf>
    <xf numFmtId="0" fontId="0" fillId="0" borderId="0" xfId="0" applyAlignment="1">
      <alignment horizontal="center" vertical="top"/>
    </xf>
    <xf numFmtId="49" fontId="7" fillId="0" borderId="0" xfId="0" applyNumberFormat="1" applyFont="1" applyBorder="1" applyAlignment="1" applyProtection="1">
      <alignment horizontal="left" wrapText="1"/>
    </xf>
    <xf numFmtId="0" fontId="7" fillId="0" borderId="19" xfId="0" applyFont="1" applyBorder="1" applyAlignment="1">
      <alignment horizontal="center"/>
    </xf>
    <xf numFmtId="0" fontId="7" fillId="0" borderId="5" xfId="0" applyFont="1" applyBorder="1" applyAlignment="1">
      <alignment horizontal="center"/>
    </xf>
    <xf numFmtId="0" fontId="2" fillId="0" borderId="5" xfId="0" applyFont="1" applyBorder="1" applyAlignment="1">
      <alignment horizontal="center"/>
    </xf>
    <xf numFmtId="49" fontId="7" fillId="0" borderId="0" xfId="0" applyNumberFormat="1" applyFont="1" applyAlignment="1">
      <alignment horizontal="left" wrapText="1" indent="1"/>
    </xf>
    <xf numFmtId="49" fontId="2" fillId="0" borderId="0" xfId="0" applyNumberFormat="1" applyFont="1" applyAlignment="1" applyProtection="1">
      <alignment horizontal="left" wrapText="1" indent="1"/>
    </xf>
    <xf numFmtId="49" fontId="7" fillId="0" borderId="5" xfId="0" applyNumberFormat="1" applyFont="1" applyBorder="1" applyAlignment="1">
      <alignment wrapText="1"/>
    </xf>
    <xf numFmtId="0" fontId="2" fillId="0" borderId="3" xfId="0"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xf>
    <xf numFmtId="165" fontId="2" fillId="0" borderId="3" xfId="0" applyNumberFormat="1" applyFont="1" applyBorder="1" applyAlignment="1">
      <alignment horizontal="center" vertical="center" wrapText="1"/>
    </xf>
    <xf numFmtId="0" fontId="2" fillId="0" borderId="0" xfId="2" applyFont="1" applyFill="1" applyBorder="1" applyAlignment="1">
      <alignment horizontal="left" wrapText="1" indent="1"/>
    </xf>
    <xf numFmtId="0" fontId="2" fillId="0" borderId="0" xfId="2" applyFont="1" applyBorder="1" applyAlignment="1">
      <alignment horizontal="left" wrapText="1" indent="1"/>
    </xf>
    <xf numFmtId="49" fontId="7" fillId="0" borderId="19" xfId="0" applyNumberFormat="1" applyFont="1" applyBorder="1" applyAlignment="1" applyProtection="1">
      <alignment horizontal="left" wrapText="1"/>
    </xf>
    <xf numFmtId="49" fontId="7" fillId="0" borderId="19" xfId="0" applyNumberFormat="1" applyFont="1" applyBorder="1" applyAlignment="1">
      <alignment wrapText="1"/>
    </xf>
    <xf numFmtId="2" fontId="7" fillId="0" borderId="5" xfId="0" applyNumberFormat="1" applyFont="1" applyBorder="1" applyAlignment="1">
      <alignment horizontal="left" wrapText="1"/>
    </xf>
    <xf numFmtId="49" fontId="7" fillId="0" borderId="5" xfId="0" applyNumberFormat="1" applyFont="1" applyBorder="1" applyAlignment="1">
      <alignment horizontal="left" wrapText="1" indent="1"/>
    </xf>
    <xf numFmtId="49" fontId="2" fillId="0" borderId="5" xfId="0" applyNumberFormat="1" applyFont="1" applyBorder="1" applyAlignment="1">
      <alignment horizontal="left" wrapText="1" indent="2"/>
    </xf>
    <xf numFmtId="49" fontId="7" fillId="0" borderId="5" xfId="0" applyNumberFormat="1" applyFont="1" applyBorder="1" applyAlignment="1">
      <alignment horizontal="left" wrapText="1"/>
    </xf>
    <xf numFmtId="49" fontId="2" fillId="0" borderId="5" xfId="0" applyNumberFormat="1" applyFont="1" applyFill="1" applyBorder="1" applyAlignment="1">
      <alignment horizontal="left" wrapText="1" indent="2"/>
    </xf>
    <xf numFmtId="49" fontId="2" fillId="0" borderId="5" xfId="0" applyNumberFormat="1" applyFont="1" applyBorder="1" applyAlignment="1" applyProtection="1">
      <alignment horizontal="left" wrapText="1" indent="2"/>
    </xf>
    <xf numFmtId="49" fontId="2" fillId="0" borderId="5" xfId="0" applyNumberFormat="1" applyFont="1" applyFill="1" applyBorder="1" applyAlignment="1">
      <alignment horizontal="left" wrapText="1" indent="1"/>
    </xf>
    <xf numFmtId="49" fontId="2" fillId="0" borderId="5" xfId="0" applyNumberFormat="1" applyFont="1" applyBorder="1" applyAlignment="1" applyProtection="1">
      <alignment horizontal="left" wrapText="1" indent="1"/>
    </xf>
    <xf numFmtId="49" fontId="2" fillId="0" borderId="5" xfId="0" applyNumberFormat="1" applyFont="1" applyBorder="1" applyAlignment="1">
      <alignment horizontal="left" wrapText="1" indent="1"/>
    </xf>
    <xf numFmtId="49" fontId="2" fillId="0" borderId="0" xfId="0" applyNumberFormat="1" applyFont="1" applyBorder="1" applyAlignment="1" applyProtection="1">
      <alignment horizontal="left" wrapText="1" indent="2"/>
    </xf>
    <xf numFmtId="165" fontId="2" fillId="0" borderId="3" xfId="0" applyNumberFormat="1" applyFont="1" applyBorder="1" applyAlignment="1" applyProtection="1">
      <alignment horizontal="center" vertical="center" wrapText="1"/>
    </xf>
    <xf numFmtId="165" fontId="2" fillId="0" borderId="4" xfId="0" applyNumberFormat="1" applyFont="1" applyBorder="1" applyAlignment="1" applyProtection="1">
      <alignment horizontal="center" vertical="center" wrapText="1"/>
    </xf>
    <xf numFmtId="165" fontId="2" fillId="0" borderId="2" xfId="0" applyNumberFormat="1" applyFont="1" applyBorder="1" applyAlignment="1" applyProtection="1">
      <alignment horizontal="center" vertical="center" wrapText="1"/>
    </xf>
    <xf numFmtId="0" fontId="2" fillId="0" borderId="5" xfId="2" applyFont="1" applyFill="1" applyBorder="1" applyAlignment="1">
      <alignment horizontal="left" wrapText="1" indent="1"/>
    </xf>
    <xf numFmtId="0" fontId="2" fillId="0" borderId="5" xfId="2" applyFont="1" applyBorder="1" applyAlignment="1">
      <alignment horizontal="left" wrapText="1" indent="1"/>
    </xf>
    <xf numFmtId="49" fontId="12" fillId="0" borderId="5" xfId="0" applyNumberFormat="1" applyFont="1" applyBorder="1" applyAlignment="1">
      <alignment horizontal="left" wrapText="1" indent="1"/>
    </xf>
    <xf numFmtId="0" fontId="7" fillId="0" borderId="5" xfId="2" applyFont="1" applyFill="1" applyBorder="1" applyAlignment="1">
      <alignment horizontal="left" wrapText="1"/>
    </xf>
    <xf numFmtId="49" fontId="17" fillId="0" borderId="5" xfId="0" applyNumberFormat="1" applyFont="1" applyBorder="1" applyAlignment="1">
      <alignment horizontal="left" wrapText="1"/>
    </xf>
    <xf numFmtId="49" fontId="17" fillId="0" borderId="0" xfId="0" applyNumberFormat="1" applyFont="1" applyAlignment="1">
      <alignment horizontal="left" wrapText="1"/>
    </xf>
    <xf numFmtId="49" fontId="2" fillId="0" borderId="5" xfId="0" applyNumberFormat="1" applyFont="1" applyBorder="1" applyAlignment="1">
      <alignment wrapText="1"/>
    </xf>
    <xf numFmtId="49" fontId="7" fillId="0" borderId="0" xfId="0" applyNumberFormat="1" applyFont="1" applyBorder="1" applyAlignment="1">
      <alignment horizontal="left" indent="1"/>
    </xf>
    <xf numFmtId="3" fontId="7" fillId="0" borderId="0" xfId="0" applyNumberFormat="1" applyFont="1" applyBorder="1" applyAlignment="1">
      <alignment horizontal="right" indent="1"/>
    </xf>
    <xf numFmtId="167" fontId="11" fillId="0" borderId="0" xfId="0" applyNumberFormat="1" applyFont="1" applyBorder="1" applyAlignment="1">
      <alignment horizontal="left" indent="1"/>
    </xf>
    <xf numFmtId="167" fontId="11" fillId="0" borderId="0" xfId="0" applyNumberFormat="1" applyFont="1" applyAlignment="1">
      <alignment horizontal="right"/>
    </xf>
    <xf numFmtId="49" fontId="7" fillId="0" borderId="0" xfId="0" applyNumberFormat="1" applyFont="1" applyFill="1" applyBorder="1" applyAlignment="1" applyProtection="1">
      <alignment horizontal="left" wrapText="1"/>
    </xf>
    <xf numFmtId="164" fontId="7" fillId="0" borderId="0" xfId="0" applyNumberFormat="1" applyFont="1" applyFill="1" applyBorder="1" applyAlignment="1">
      <alignment horizontal="right" indent="1"/>
    </xf>
    <xf numFmtId="164" fontId="2" fillId="0" borderId="0" xfId="0" applyNumberFormat="1" applyFont="1" applyFill="1" applyBorder="1" applyAlignment="1">
      <alignment horizontal="right" indent="1"/>
    </xf>
    <xf numFmtId="0" fontId="13" fillId="0" borderId="0" xfId="5" applyFont="1" applyAlignment="1">
      <alignment vertical="top" wrapText="1"/>
    </xf>
    <xf numFmtId="0" fontId="2" fillId="0" borderId="15" xfId="0" applyFont="1" applyBorder="1" applyAlignment="1">
      <alignment horizontal="center" vertical="center" wrapText="1"/>
    </xf>
    <xf numFmtId="164" fontId="2" fillId="0" borderId="15" xfId="2" applyNumberFormat="1" applyFont="1" applyBorder="1" applyAlignment="1">
      <alignment horizontal="center" vertical="center" wrapText="1"/>
    </xf>
    <xf numFmtId="0" fontId="19" fillId="0" borderId="0" xfId="0" applyFont="1"/>
    <xf numFmtId="164" fontId="19" fillId="0" borderId="0" xfId="0" applyNumberFormat="1" applyFont="1"/>
    <xf numFmtId="0" fontId="19" fillId="0" borderId="0" xfId="0" applyFont="1" applyBorder="1"/>
    <xf numFmtId="0" fontId="8" fillId="0" borderId="15" xfId="2" applyFont="1" applyFill="1" applyBorder="1" applyAlignment="1">
      <alignment horizontal="center" vertical="center" wrapText="1"/>
    </xf>
    <xf numFmtId="0" fontId="15" fillId="0" borderId="0" xfId="3" applyFont="1" applyBorder="1" applyAlignment="1">
      <alignment horizontal="center" wrapText="1"/>
    </xf>
    <xf numFmtId="0" fontId="8" fillId="0" borderId="5" xfId="3" applyFont="1" applyBorder="1" applyAlignment="1">
      <alignment horizontal="center" wrapText="1"/>
    </xf>
    <xf numFmtId="164" fontId="8" fillId="0" borderId="0" xfId="3" applyNumberFormat="1" applyFont="1" applyBorder="1" applyAlignment="1">
      <alignment horizontal="right" wrapText="1" indent="1"/>
    </xf>
    <xf numFmtId="164" fontId="8" fillId="0" borderId="5" xfId="3" applyNumberFormat="1" applyFont="1" applyBorder="1" applyAlignment="1">
      <alignment horizontal="right" wrapText="1" indent="1"/>
    </xf>
    <xf numFmtId="0" fontId="8" fillId="0" borderId="0" xfId="0" applyFont="1" applyBorder="1" applyAlignment="1">
      <alignment horizontal="right" indent="1"/>
    </xf>
    <xf numFmtId="164" fontId="8" fillId="0" borderId="0" xfId="0" applyNumberFormat="1" applyFont="1" applyFill="1" applyAlignment="1">
      <alignment horizontal="right" indent="1"/>
    </xf>
    <xf numFmtId="0" fontId="8" fillId="0" borderId="14" xfId="2" applyFont="1" applyFill="1" applyBorder="1" applyAlignment="1">
      <alignment horizontal="center" vertical="center" wrapText="1"/>
    </xf>
    <xf numFmtId="164" fontId="15" fillId="0" borderId="0" xfId="0" applyNumberFormat="1" applyFont="1" applyFill="1" applyAlignment="1" applyProtection="1">
      <alignment horizontal="right" indent="1"/>
    </xf>
    <xf numFmtId="164" fontId="15" fillId="0" borderId="20" xfId="0" applyNumberFormat="1" applyFont="1" applyFill="1" applyBorder="1" applyAlignment="1" applyProtection="1">
      <alignment horizontal="right" indent="1"/>
    </xf>
    <xf numFmtId="0" fontId="8" fillId="0" borderId="16" xfId="0" applyFont="1" applyBorder="1"/>
    <xf numFmtId="49" fontId="9" fillId="0" borderId="0" xfId="0" applyNumberFormat="1" applyFont="1" applyBorder="1" applyAlignment="1">
      <alignment horizontal="left" wrapText="1" indent="1"/>
    </xf>
    <xf numFmtId="49" fontId="9" fillId="0" borderId="0" xfId="0" applyNumberFormat="1" applyFont="1" applyFill="1" applyBorder="1" applyAlignment="1">
      <alignment horizontal="left" wrapText="1" indent="1"/>
    </xf>
    <xf numFmtId="49" fontId="9" fillId="0" borderId="0" xfId="0" applyNumberFormat="1" applyFont="1" applyBorder="1" applyAlignment="1">
      <alignment horizontal="left" vertical="top" wrapText="1" indent="1"/>
    </xf>
    <xf numFmtId="3" fontId="15" fillId="0" borderId="5" xfId="0" applyNumberFormat="1" applyFont="1" applyFill="1" applyBorder="1" applyAlignment="1" applyProtection="1">
      <alignment horizontal="right" indent="1"/>
    </xf>
    <xf numFmtId="0" fontId="8" fillId="0" borderId="0" xfId="0" applyFont="1" applyFill="1" applyAlignment="1" applyProtection="1">
      <alignment horizontal="left" indent="1"/>
    </xf>
    <xf numFmtId="3" fontId="15" fillId="0" borderId="5" xfId="0" applyNumberFormat="1" applyFont="1" applyBorder="1" applyAlignment="1">
      <alignment horizontal="right" indent="1"/>
    </xf>
    <xf numFmtId="3" fontId="15" fillId="0" borderId="6" xfId="0" applyNumberFormat="1" applyFont="1" applyFill="1" applyBorder="1" applyAlignment="1" applyProtection="1">
      <alignment horizontal="right" indent="1"/>
    </xf>
    <xf numFmtId="3" fontId="8" fillId="0" borderId="5" xfId="0" applyNumberFormat="1" applyFont="1" applyFill="1" applyBorder="1" applyAlignment="1" applyProtection="1">
      <alignment horizontal="right" indent="1"/>
    </xf>
    <xf numFmtId="174" fontId="15" fillId="0" borderId="0" xfId="14" applyNumberFormat="1" applyFont="1" applyAlignment="1">
      <alignment horizontal="right" indent="1"/>
    </xf>
    <xf numFmtId="174" fontId="8" fillId="0" borderId="0" xfId="14" applyNumberFormat="1" applyFont="1" applyAlignment="1">
      <alignment horizontal="right" indent="1"/>
    </xf>
    <xf numFmtId="164" fontId="8" fillId="0" borderId="0" xfId="0" applyNumberFormat="1" applyFont="1" applyFill="1" applyAlignment="1" applyProtection="1">
      <alignment horizontal="right" indent="1"/>
    </xf>
    <xf numFmtId="164" fontId="8" fillId="0" borderId="6" xfId="0" applyNumberFormat="1" applyFont="1" applyFill="1" applyBorder="1" applyAlignment="1" applyProtection="1">
      <alignment horizontal="right" indent="1"/>
    </xf>
    <xf numFmtId="166" fontId="2" fillId="0" borderId="6" xfId="0" applyNumberFormat="1" applyFont="1" applyFill="1" applyBorder="1" applyAlignment="1">
      <alignment horizontal="right" indent="1"/>
    </xf>
    <xf numFmtId="0" fontId="2" fillId="0" borderId="5" xfId="0" applyFont="1" applyFill="1" applyBorder="1" applyAlignment="1">
      <alignment horizontal="right" wrapText="1" indent="1"/>
    </xf>
    <xf numFmtId="166" fontId="2" fillId="0" borderId="5" xfId="0" applyNumberFormat="1" applyFont="1" applyFill="1" applyBorder="1" applyAlignment="1">
      <alignment horizontal="right" indent="1"/>
    </xf>
    <xf numFmtId="0" fontId="2" fillId="0" borderId="6" xfId="0" applyFont="1" applyFill="1" applyBorder="1" applyAlignment="1">
      <alignment horizontal="right" wrapText="1" indent="1"/>
    </xf>
    <xf numFmtId="166" fontId="2" fillId="0" borderId="0" xfId="0" applyNumberFormat="1" applyFont="1" applyFill="1" applyAlignment="1">
      <alignment horizontal="right" indent="1"/>
    </xf>
    <xf numFmtId="164" fontId="15" fillId="0" borderId="5" xfId="0" applyNumberFormat="1" applyFont="1" applyBorder="1" applyAlignment="1">
      <alignment horizontal="right" indent="1"/>
    </xf>
    <xf numFmtId="164" fontId="15" fillId="0" borderId="12" xfId="0" applyNumberFormat="1" applyFont="1" applyFill="1" applyBorder="1" applyAlignment="1" applyProtection="1">
      <alignment horizontal="right" indent="1"/>
    </xf>
    <xf numFmtId="164" fontId="15" fillId="0" borderId="6" xfId="0" applyNumberFormat="1" applyFont="1" applyFill="1" applyBorder="1" applyAlignment="1">
      <alignment horizontal="right" indent="1"/>
    </xf>
    <xf numFmtId="164" fontId="15" fillId="0" borderId="7" xfId="0" applyNumberFormat="1" applyFont="1" applyFill="1" applyBorder="1" applyAlignment="1">
      <alignment horizontal="right" indent="1"/>
    </xf>
    <xf numFmtId="0" fontId="8" fillId="0" borderId="9" xfId="0" applyFont="1" applyBorder="1" applyAlignment="1">
      <alignment horizontal="center" vertical="center" wrapText="1"/>
    </xf>
    <xf numFmtId="0" fontId="2" fillId="0" borderId="15" xfId="0" applyFont="1" applyFill="1" applyBorder="1" applyAlignment="1">
      <alignment horizontal="center" vertical="center" wrapText="1"/>
    </xf>
    <xf numFmtId="164" fontId="7" fillId="0" borderId="20" xfId="0" applyNumberFormat="1" applyFont="1" applyFill="1" applyBorder="1" applyAlignment="1">
      <alignment horizontal="right" indent="1"/>
    </xf>
    <xf numFmtId="165" fontId="8" fillId="0" borderId="25" xfId="0" applyNumberFormat="1" applyFont="1" applyBorder="1"/>
    <xf numFmtId="49" fontId="14" fillId="0" borderId="0" xfId="0" applyNumberFormat="1" applyFont="1" applyBorder="1" applyAlignment="1">
      <alignment horizontal="left" indent="1"/>
    </xf>
    <xf numFmtId="164" fontId="19" fillId="0" borderId="0" xfId="0" applyNumberFormat="1" applyFont="1" applyBorder="1" applyAlignment="1">
      <alignment horizontal="right" indent="1"/>
    </xf>
    <xf numFmtId="165" fontId="19" fillId="0" borderId="0" xfId="0" applyNumberFormat="1" applyFont="1" applyBorder="1"/>
    <xf numFmtId="165" fontId="2" fillId="0" borderId="8" xfId="0" applyNumberFormat="1" applyFont="1" applyBorder="1" applyAlignment="1">
      <alignment horizontal="center" vertical="center" wrapText="1"/>
    </xf>
    <xf numFmtId="165" fontId="2" fillId="0" borderId="17" xfId="0" applyNumberFormat="1" applyFont="1" applyBorder="1" applyAlignment="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xf>
    <xf numFmtId="0" fontId="2" fillId="0" borderId="17" xfId="0" applyFont="1" applyBorder="1" applyAlignment="1" applyProtection="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165" fontId="2" fillId="0" borderId="14" xfId="0" applyNumberFormat="1" applyFont="1" applyBorder="1" applyAlignment="1">
      <alignment horizontal="center" vertical="center" wrapText="1"/>
    </xf>
    <xf numFmtId="170" fontId="2" fillId="0" borderId="17" xfId="0" applyNumberFormat="1" applyFont="1" applyBorder="1" applyAlignment="1" applyProtection="1">
      <alignment horizontal="center" vertical="center" wrapText="1"/>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xf>
    <xf numFmtId="165" fontId="2" fillId="0" borderId="14" xfId="0" applyNumberFormat="1" applyFont="1" applyFill="1" applyBorder="1" applyAlignment="1">
      <alignment horizontal="center" vertical="center" wrapText="1"/>
    </xf>
    <xf numFmtId="49" fontId="7" fillId="0" borderId="22" xfId="0" applyNumberFormat="1" applyFont="1" applyBorder="1" applyAlignment="1"/>
    <xf numFmtId="49" fontId="2" fillId="0" borderId="0" xfId="0" applyNumberFormat="1" applyFont="1" applyBorder="1" applyAlignment="1">
      <alignment horizontal="left" vertical="top" wrapText="1" indent="1"/>
    </xf>
    <xf numFmtId="49" fontId="7" fillId="0" borderId="0" xfId="0" applyNumberFormat="1" applyFont="1" applyFill="1" applyBorder="1" applyAlignment="1">
      <alignment horizontal="left"/>
    </xf>
    <xf numFmtId="1" fontId="7" fillId="0" borderId="0" xfId="0" applyNumberFormat="1" applyFont="1" applyBorder="1" applyAlignment="1">
      <alignment horizontal="left"/>
    </xf>
    <xf numFmtId="49" fontId="2" fillId="0" borderId="0" xfId="0" applyNumberFormat="1" applyFont="1" applyBorder="1" applyAlignment="1">
      <alignment horizontal="left" wrapText="1" indent="1"/>
    </xf>
    <xf numFmtId="49" fontId="2" fillId="0" borderId="0" xfId="0" applyNumberFormat="1" applyFont="1" applyFill="1" applyBorder="1" applyAlignment="1">
      <alignment horizontal="left" wrapText="1" indent="1"/>
    </xf>
    <xf numFmtId="49" fontId="2" fillId="0" borderId="0" xfId="0" applyNumberFormat="1" applyFont="1" applyFill="1" applyBorder="1" applyAlignment="1">
      <alignment horizontal="left" vertical="top" wrapText="1" indent="1"/>
    </xf>
    <xf numFmtId="173" fontId="15" fillId="0" borderId="12" xfId="0" applyNumberFormat="1" applyFont="1" applyFill="1" applyBorder="1" applyAlignment="1" applyProtection="1">
      <alignment horizontal="right" indent="1"/>
    </xf>
    <xf numFmtId="173" fontId="8" fillId="0" borderId="6" xfId="0" applyNumberFormat="1" applyFont="1" applyFill="1" applyBorder="1" applyAlignment="1" applyProtection="1">
      <alignment horizontal="right" indent="1"/>
    </xf>
    <xf numFmtId="173" fontId="15" fillId="0" borderId="6" xfId="0" applyNumberFormat="1" applyFont="1" applyFill="1" applyBorder="1" applyAlignment="1" applyProtection="1">
      <alignment horizontal="right" indent="1"/>
    </xf>
    <xf numFmtId="173" fontId="7" fillId="0" borderId="6" xfId="0" applyNumberFormat="1" applyFont="1" applyFill="1" applyBorder="1" applyAlignment="1" applyProtection="1">
      <alignment horizontal="right" indent="1"/>
    </xf>
    <xf numFmtId="49" fontId="2" fillId="0" borderId="0" xfId="0" applyNumberFormat="1" applyFont="1" applyFill="1" applyBorder="1"/>
    <xf numFmtId="0" fontId="2" fillId="0" borderId="0" xfId="3" applyFont="1" applyBorder="1" applyAlignment="1">
      <alignment horizont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7" fillId="0" borderId="24" xfId="0" applyFont="1" applyBorder="1" applyAlignment="1">
      <alignment horizontal="left" vertical="top"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xf numFmtId="0" fontId="8" fillId="0" borderId="13" xfId="0" applyFont="1" applyBorder="1" applyAlignment="1">
      <alignment horizontal="center" vertical="center" wrapText="1"/>
    </xf>
    <xf numFmtId="0" fontId="0" fillId="0" borderId="18" xfId="0" applyBorder="1" applyAlignment="1">
      <alignment horizontal="center" vertical="center" wrapText="1"/>
    </xf>
    <xf numFmtId="0" fontId="8" fillId="0" borderId="24" xfId="0" applyFont="1" applyBorder="1" applyAlignment="1">
      <alignment vertical="top" wrapText="1"/>
    </xf>
    <xf numFmtId="0" fontId="8" fillId="0" borderId="24" xfId="0" applyFont="1" applyBorder="1" applyAlignment="1"/>
    <xf numFmtId="0" fontId="0" fillId="0" borderId="24" xfId="0" applyBorder="1" applyAlignment="1"/>
    <xf numFmtId="0" fontId="8" fillId="0" borderId="0" xfId="0" applyFont="1" applyAlignment="1">
      <alignment horizontal="left" wrapText="1"/>
    </xf>
    <xf numFmtId="9" fontId="2" fillId="0" borderId="13" xfId="1" applyFont="1" applyBorder="1" applyAlignment="1">
      <alignment horizontal="center" vertical="center" wrapText="1"/>
    </xf>
    <xf numFmtId="9" fontId="2" fillId="0" borderId="18" xfId="1"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xf>
    <xf numFmtId="167" fontId="2" fillId="0" borderId="2" xfId="0" applyNumberFormat="1" applyFont="1" applyBorder="1" applyAlignment="1" applyProtection="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7" fillId="0" borderId="0" xfId="2" applyFont="1" applyAlignment="1">
      <alignment horizontal="left" vertical="top" wrapText="1"/>
    </xf>
    <xf numFmtId="0" fontId="0" fillId="0" borderId="0" xfId="0" applyAlignment="1"/>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0" xfId="2" applyFont="1" applyBorder="1" applyAlignment="1">
      <alignment horizontal="center" vertical="center" wrapText="1"/>
    </xf>
    <xf numFmtId="0" fontId="2" fillId="0" borderId="5"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164" fontId="2" fillId="0" borderId="15" xfId="2" applyNumberFormat="1" applyFont="1" applyBorder="1" applyAlignment="1">
      <alignment horizontal="center" vertical="center" wrapText="1"/>
    </xf>
    <xf numFmtId="164" fontId="2" fillId="0" borderId="16" xfId="2" applyNumberFormat="1" applyFont="1" applyBorder="1" applyAlignment="1">
      <alignment horizontal="center" vertical="center" wrapText="1"/>
    </xf>
    <xf numFmtId="0" fontId="0" fillId="0" borderId="17" xfId="0" applyBorder="1" applyAlignment="1">
      <alignment horizontal="center" vertical="center" wrapText="1"/>
    </xf>
    <xf numFmtId="164" fontId="2" fillId="0" borderId="13" xfId="2" applyNumberFormat="1" applyFont="1" applyBorder="1" applyAlignment="1">
      <alignment horizontal="center" vertical="center" wrapText="1"/>
    </xf>
    <xf numFmtId="164" fontId="2" fillId="0" borderId="18" xfId="2" applyNumberFormat="1" applyFont="1" applyBorder="1" applyAlignment="1">
      <alignment horizontal="center" vertical="center" wrapText="1"/>
    </xf>
    <xf numFmtId="0" fontId="7" fillId="0" borderId="24" xfId="2" applyFont="1" applyBorder="1" applyAlignment="1">
      <alignment horizontal="left" vertical="top" wrapText="1"/>
    </xf>
    <xf numFmtId="2" fontId="2" fillId="0" borderId="15" xfId="2" applyNumberFormat="1" applyFont="1" applyFill="1" applyBorder="1" applyAlignment="1">
      <alignment horizontal="center" vertical="center" wrapText="1"/>
    </xf>
    <xf numFmtId="0" fontId="0" fillId="0" borderId="16" xfId="0" applyBorder="1" applyAlignment="1">
      <alignment horizontal="center" vertical="center" wrapText="1"/>
    </xf>
    <xf numFmtId="0" fontId="2" fillId="0" borderId="15" xfId="2" applyFont="1" applyFill="1" applyBorder="1" applyAlignment="1">
      <alignment horizontal="center" vertical="center" wrapText="1"/>
    </xf>
    <xf numFmtId="0" fontId="2" fillId="0" borderId="15" xfId="0" applyFont="1" applyFill="1" applyBorder="1" applyAlignment="1">
      <alignment horizontal="center" vertical="center" wrapText="1"/>
    </xf>
    <xf numFmtId="0" fontId="8" fillId="0" borderId="13" xfId="2" applyFont="1" applyFill="1" applyBorder="1" applyAlignment="1">
      <alignment horizontal="center" vertical="center" wrapText="1"/>
    </xf>
    <xf numFmtId="0" fontId="0" fillId="0" borderId="18" xfId="0" applyBorder="1" applyAlignment="1"/>
    <xf numFmtId="164" fontId="2" fillId="0" borderId="0" xfId="0" applyNumberFormat="1" applyFont="1" applyFill="1" applyBorder="1" applyAlignment="1">
      <alignment horizontal="center" vertical="center" wrapText="1"/>
    </xf>
    <xf numFmtId="0" fontId="2" fillId="0" borderId="11" xfId="0" applyFont="1" applyBorder="1" applyAlignment="1">
      <alignment horizontal="center" vertical="center" wrapText="1"/>
    </xf>
    <xf numFmtId="0" fontId="19" fillId="0" borderId="8" xfId="0" applyFont="1" applyBorder="1" applyAlignment="1">
      <alignment horizontal="center" vertical="center"/>
    </xf>
    <xf numFmtId="0" fontId="0" fillId="0" borderId="16" xfId="0" applyBorder="1" applyAlignment="1"/>
    <xf numFmtId="0" fontId="2" fillId="0" borderId="13" xfId="0" applyFont="1" applyFill="1" applyBorder="1" applyAlignment="1">
      <alignment horizontal="center" vertical="center" wrapText="1"/>
    </xf>
    <xf numFmtId="164" fontId="2" fillId="0" borderId="23" xfId="0" applyNumberFormat="1" applyFont="1" applyFill="1" applyBorder="1" applyAlignment="1">
      <alignment horizontal="center" vertical="center" wrapText="1"/>
    </xf>
    <xf numFmtId="164" fontId="2" fillId="0" borderId="24" xfId="0" applyNumberFormat="1" applyFont="1" applyFill="1" applyBorder="1" applyAlignment="1">
      <alignment horizontal="center" vertical="center" wrapText="1"/>
    </xf>
    <xf numFmtId="0" fontId="17" fillId="0" borderId="24" xfId="0" applyNumberFormat="1" applyFont="1" applyBorder="1" applyAlignment="1" applyProtection="1">
      <alignment horizontal="left" vertical="top" wrapText="1"/>
    </xf>
    <xf numFmtId="0" fontId="8" fillId="0" borderId="0" xfId="0" applyFont="1" applyBorder="1" applyAlignment="1">
      <alignment horizontal="left" wrapText="1"/>
    </xf>
    <xf numFmtId="165" fontId="2" fillId="0" borderId="13" xfId="0" applyNumberFormat="1" applyFont="1" applyBorder="1" applyAlignment="1">
      <alignment horizontal="center" vertical="center"/>
    </xf>
    <xf numFmtId="165" fontId="2" fillId="0" borderId="18" xfId="0" applyNumberFormat="1" applyFont="1" applyBorder="1" applyAlignment="1">
      <alignment horizontal="center" vertical="center"/>
    </xf>
    <xf numFmtId="0" fontId="7" fillId="0" borderId="0" xfId="0" applyNumberFormat="1" applyFont="1" applyAlignment="1" applyProtection="1">
      <alignment horizontal="left" vertical="top" wrapText="1"/>
    </xf>
    <xf numFmtId="0" fontId="7" fillId="0" borderId="0" xfId="0" applyNumberFormat="1" applyFont="1" applyAlignment="1" applyProtection="1">
      <alignment horizontal="left" vertical="top"/>
    </xf>
    <xf numFmtId="170" fontId="2" fillId="0" borderId="2" xfId="0" applyNumberFormat="1" applyFont="1" applyBorder="1" applyAlignment="1" applyProtection="1">
      <alignment horizontal="center" vertical="center" wrapText="1"/>
    </xf>
    <xf numFmtId="170" fontId="2" fillId="0" borderId="5" xfId="0" applyNumberFormat="1" applyFont="1" applyBorder="1" applyAlignment="1" applyProtection="1">
      <alignment horizontal="center" vertical="center" wrapText="1"/>
    </xf>
    <xf numFmtId="0" fontId="7" fillId="0" borderId="0" xfId="0" applyNumberFormat="1" applyFont="1" applyBorder="1" applyAlignment="1">
      <alignment horizontal="left" vertical="top" wrapText="1"/>
    </xf>
    <xf numFmtId="1" fontId="2" fillId="0" borderId="2" xfId="0" applyNumberFormat="1" applyFont="1" applyBorder="1" applyAlignment="1">
      <alignment horizontal="center" vertical="center"/>
    </xf>
    <xf numFmtId="0" fontId="2" fillId="0" borderId="9" xfId="0" applyFont="1" applyBorder="1" applyAlignment="1">
      <alignment horizontal="center" vertical="center"/>
    </xf>
    <xf numFmtId="167" fontId="9" fillId="0" borderId="4" xfId="0" applyNumberFormat="1" applyFont="1" applyBorder="1" applyAlignment="1">
      <alignment horizontal="center" vertical="center"/>
    </xf>
    <xf numFmtId="0" fontId="9" fillId="0" borderId="11" xfId="0" applyFont="1" applyBorder="1" applyAlignment="1">
      <alignment horizontal="center" vertical="center"/>
    </xf>
    <xf numFmtId="1" fontId="2" fillId="0" borderId="0"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0" fontId="10" fillId="0" borderId="0" xfId="0" applyNumberFormat="1" applyFont="1" applyAlignment="1">
      <alignment horizontal="left" vertical="top" wrapText="1"/>
    </xf>
    <xf numFmtId="0" fontId="8" fillId="0" borderId="5" xfId="0" applyFont="1" applyBorder="1" applyAlignment="1">
      <alignment horizontal="center" wrapText="1"/>
    </xf>
  </cellXfs>
  <cellStyles count="15">
    <cellStyle name="Comma [0]" xfId="10"/>
    <cellStyle name="Currency [0]" xfId="11"/>
    <cellStyle name="Dziesiętny" xfId="14" builtinId="3"/>
    <cellStyle name="Hiperłącze" xfId="5" builtinId="8"/>
    <cellStyle name="Hiperłącze 2" xfId="12"/>
    <cellStyle name="Normal" xfId="8"/>
    <cellStyle name="Normalny" xfId="0" builtinId="0"/>
    <cellStyle name="Normalny 2" xfId="7"/>
    <cellStyle name="Normalny 2 10 2" xfId="3"/>
    <cellStyle name="Normalny 2 3 2" xfId="4"/>
    <cellStyle name="Normalny 3" xfId="9"/>
    <cellStyle name="Normalny 5" xfId="2"/>
    <cellStyle name="Normalny 6" xfId="6"/>
    <cellStyle name="Procentowy" xfId="1" builtinId="5"/>
    <cellStyle name="Procentowy 2" xfId="13"/>
  </cellStyles>
  <dxfs count="0"/>
  <tableStyles count="0" defaultTableStyle="TableStyleMedium2" defaultPivotStyle="PivotStyleLight16"/>
  <colors>
    <mruColors>
      <color rgb="FF001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zoomScale="90" zoomScaleNormal="90" workbookViewId="0">
      <pane xSplit="1" ySplit="1" topLeftCell="B2" activePane="bottomRight" state="frozen"/>
      <selection pane="topRight" activeCell="B1" sqref="B1"/>
      <selection pane="bottomLeft" activeCell="A2" sqref="A2"/>
      <selection pane="bottomRight" activeCell="B1" sqref="B1"/>
    </sheetView>
  </sheetViews>
  <sheetFormatPr defaultColWidth="9.140625" defaultRowHeight="12.75"/>
  <cols>
    <col min="1" max="1" width="4" style="150" customWidth="1"/>
    <col min="2" max="2" width="227.140625" style="24" customWidth="1"/>
    <col min="3" max="16384" width="9.140625" style="24"/>
  </cols>
  <sheetData>
    <row r="1" spans="1:2" s="27" customFormat="1" ht="30" customHeight="1">
      <c r="A1" s="148"/>
      <c r="B1" s="147" t="s">
        <v>139</v>
      </c>
    </row>
    <row r="2" spans="1:2" s="27" customFormat="1" ht="30" customHeight="1">
      <c r="A2" s="151">
        <v>1</v>
      </c>
      <c r="B2" s="149" t="s">
        <v>298</v>
      </c>
    </row>
    <row r="3" spans="1:2" s="27" customFormat="1" ht="30" customHeight="1">
      <c r="A3" s="151">
        <v>2</v>
      </c>
      <c r="B3" s="149" t="s">
        <v>288</v>
      </c>
    </row>
    <row r="4" spans="1:2" s="27" customFormat="1" ht="30" customHeight="1">
      <c r="A4" s="151">
        <v>3</v>
      </c>
      <c r="B4" s="149" t="s">
        <v>289</v>
      </c>
    </row>
    <row r="5" spans="1:2" s="27" customFormat="1" ht="40.5" customHeight="1">
      <c r="A5" s="151">
        <v>4</v>
      </c>
      <c r="B5" s="197" t="s">
        <v>290</v>
      </c>
    </row>
    <row r="6" spans="1:2" s="27" customFormat="1" ht="40.5" customHeight="1">
      <c r="A6" s="151">
        <v>5</v>
      </c>
      <c r="B6" s="149" t="s">
        <v>291</v>
      </c>
    </row>
    <row r="7" spans="1:2" s="27" customFormat="1" ht="40.5" customHeight="1">
      <c r="A7" s="151">
        <v>6</v>
      </c>
      <c r="B7" s="149" t="s">
        <v>292</v>
      </c>
    </row>
    <row r="8" spans="1:2" s="27" customFormat="1" ht="52.5" customHeight="1">
      <c r="A8" s="151">
        <v>7</v>
      </c>
      <c r="B8" s="149" t="s">
        <v>301</v>
      </c>
    </row>
    <row r="9" spans="1:2" s="27" customFormat="1" ht="54" customHeight="1">
      <c r="A9" s="151">
        <v>8</v>
      </c>
      <c r="B9" s="149" t="s">
        <v>302</v>
      </c>
    </row>
    <row r="10" spans="1:2" s="27" customFormat="1" ht="30" customHeight="1">
      <c r="A10" s="151">
        <v>9</v>
      </c>
      <c r="B10" s="149" t="s">
        <v>293</v>
      </c>
    </row>
    <row r="11" spans="1:2" s="27" customFormat="1" ht="52.5" customHeight="1">
      <c r="A11" s="151">
        <v>10</v>
      </c>
      <c r="B11" s="149" t="s">
        <v>294</v>
      </c>
    </row>
    <row r="12" spans="1:2" s="27" customFormat="1" ht="52.5" customHeight="1">
      <c r="A12" s="151">
        <v>11</v>
      </c>
      <c r="B12" s="149" t="s">
        <v>295</v>
      </c>
    </row>
  </sheetData>
  <hyperlinks>
    <hyperlink ref="B2" location="'1'!A2" display="'1'!A2"/>
    <hyperlink ref="B6" location="'5'!A2" display="'5'!A2"/>
    <hyperlink ref="B4" location="'3'!A2" display="'3'!A2"/>
    <hyperlink ref="B3" location="'2'!A2" display="'2'!A2"/>
    <hyperlink ref="B12" location="'11'!A2" display="'11'!A2"/>
    <hyperlink ref="B11" location="'10'!A2" display="'10'!A2"/>
    <hyperlink ref="B10" location="'9'!A2" display="'9'!A2"/>
    <hyperlink ref="B9" location="'8'!A2" display="'8'!A2"/>
    <hyperlink ref="B8" location="'7'!A2" display="'7'!A2"/>
    <hyperlink ref="B7" location="'6'!A2" display="'6'!A2"/>
    <hyperlink ref="B5" location="'4'!A2" display="'4'!A2"/>
  </hyperlinks>
  <printOptions horizontalCentered="1"/>
  <pageMargins left="0.39370078740157483" right="0.39370078740157483" top="0.59055118110236227" bottom="0.59055118110236227" header="0.31496062992125984" footer="0.31496062992125984"/>
  <pageSetup paperSize="9" scale="6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J2"/>
    </sheetView>
  </sheetViews>
  <sheetFormatPr defaultColWidth="9.7109375" defaultRowHeight="12.75"/>
  <cols>
    <col min="1" max="1" width="58.5703125" style="82" customWidth="1"/>
    <col min="2" max="2" width="11.42578125" style="87" customWidth="1"/>
    <col min="3" max="4" width="17.140625" style="75" customWidth="1"/>
    <col min="5" max="5" width="17.140625" style="88" customWidth="1"/>
    <col min="6" max="10" width="17.140625" style="75" customWidth="1"/>
    <col min="11" max="16384" width="9.7109375" style="82"/>
  </cols>
  <sheetData>
    <row r="2" spans="1:10" ht="30" customHeight="1">
      <c r="A2" s="339" t="s">
        <v>247</v>
      </c>
      <c r="B2" s="340"/>
      <c r="C2" s="340"/>
      <c r="D2" s="340"/>
      <c r="E2" s="340"/>
      <c r="F2" s="340"/>
      <c r="G2" s="340"/>
      <c r="H2" s="340"/>
      <c r="I2" s="340"/>
      <c r="J2" s="340"/>
    </row>
    <row r="3" spans="1:10" ht="93" customHeight="1">
      <c r="A3" s="341" t="s">
        <v>111</v>
      </c>
      <c r="B3" s="180" t="s">
        <v>105</v>
      </c>
      <c r="C3" s="180" t="s">
        <v>108</v>
      </c>
      <c r="D3" s="180" t="s">
        <v>109</v>
      </c>
      <c r="E3" s="181" t="s">
        <v>107</v>
      </c>
      <c r="F3" s="180" t="s">
        <v>123</v>
      </c>
      <c r="G3" s="182" t="s">
        <v>110</v>
      </c>
      <c r="H3" s="180" t="s">
        <v>194</v>
      </c>
      <c r="I3" s="180" t="s">
        <v>125</v>
      </c>
      <c r="J3" s="181" t="s">
        <v>122</v>
      </c>
    </row>
    <row r="4" spans="1:10" ht="30" customHeight="1" thickBot="1">
      <c r="A4" s="342"/>
      <c r="B4" s="337" t="s">
        <v>106</v>
      </c>
      <c r="C4" s="338"/>
      <c r="D4" s="338"/>
      <c r="E4" s="338"/>
      <c r="F4" s="338"/>
      <c r="G4" s="338"/>
      <c r="H4" s="338"/>
      <c r="I4" s="338"/>
      <c r="J4" s="338"/>
    </row>
    <row r="5" spans="1:10" s="85" customFormat="1" ht="30" customHeight="1">
      <c r="A5" s="169" t="s">
        <v>201</v>
      </c>
      <c r="B5" s="112">
        <v>100</v>
      </c>
      <c r="C5" s="113">
        <v>45</v>
      </c>
      <c r="D5" s="137">
        <v>3.4</v>
      </c>
      <c r="E5" s="137">
        <v>14.7</v>
      </c>
      <c r="F5" s="113">
        <v>8.1999999999999993</v>
      </c>
      <c r="G5" s="113">
        <v>10.9</v>
      </c>
      <c r="H5" s="113">
        <v>10.6</v>
      </c>
      <c r="I5" s="113">
        <v>6.5</v>
      </c>
      <c r="J5" s="138">
        <v>0.7</v>
      </c>
    </row>
    <row r="6" spans="1:10" s="83" customFormat="1" ht="30" customHeight="1">
      <c r="A6" s="189" t="s">
        <v>144</v>
      </c>
      <c r="B6" s="109">
        <v>100</v>
      </c>
      <c r="C6" s="226">
        <v>40.9</v>
      </c>
      <c r="D6" s="227">
        <v>1.9</v>
      </c>
      <c r="E6" s="228">
        <v>17.7</v>
      </c>
      <c r="F6" s="229">
        <v>11.9</v>
      </c>
      <c r="G6" s="226">
        <v>9</v>
      </c>
      <c r="H6" s="229">
        <v>9.3000000000000007</v>
      </c>
      <c r="I6" s="226">
        <v>8.4</v>
      </c>
      <c r="J6" s="230">
        <v>0.9</v>
      </c>
    </row>
    <row r="7" spans="1:10" ht="30" customHeight="1">
      <c r="A7" s="189" t="s">
        <v>145</v>
      </c>
      <c r="B7" s="109">
        <v>100</v>
      </c>
      <c r="C7" s="226">
        <v>45.1</v>
      </c>
      <c r="D7" s="228">
        <v>3.4</v>
      </c>
      <c r="E7" s="228">
        <v>14.6</v>
      </c>
      <c r="F7" s="226">
        <v>8</v>
      </c>
      <c r="G7" s="226">
        <v>11</v>
      </c>
      <c r="H7" s="226">
        <v>10.7</v>
      </c>
      <c r="I7" s="226">
        <v>6.5</v>
      </c>
      <c r="J7" s="230">
        <v>0.7</v>
      </c>
    </row>
    <row r="8" spans="1:10" s="86" customFormat="1" ht="30" customHeight="1">
      <c r="A8" s="183" t="s">
        <v>141</v>
      </c>
      <c r="B8" s="109">
        <v>100</v>
      </c>
      <c r="C8" s="109">
        <v>40.4</v>
      </c>
      <c r="D8" s="111">
        <v>5.9</v>
      </c>
      <c r="E8" s="111">
        <v>14.3</v>
      </c>
      <c r="F8" s="109">
        <v>5.4</v>
      </c>
      <c r="G8" s="109">
        <v>17.3</v>
      </c>
      <c r="H8" s="109">
        <v>8.6999999999999993</v>
      </c>
      <c r="I8" s="109">
        <v>7.3</v>
      </c>
      <c r="J8" s="110">
        <v>0.7</v>
      </c>
    </row>
    <row r="9" spans="1:10" ht="30" customHeight="1">
      <c r="A9" s="183" t="s">
        <v>195</v>
      </c>
      <c r="B9" s="109">
        <v>100</v>
      </c>
      <c r="C9" s="109">
        <v>47.7</v>
      </c>
      <c r="D9" s="111">
        <v>2.6</v>
      </c>
      <c r="E9" s="111">
        <v>12.2</v>
      </c>
      <c r="F9" s="109">
        <v>10.5</v>
      </c>
      <c r="G9" s="109">
        <v>8.1999999999999993</v>
      </c>
      <c r="H9" s="109">
        <v>12.1</v>
      </c>
      <c r="I9" s="109">
        <v>6.1</v>
      </c>
      <c r="J9" s="110">
        <v>0.6</v>
      </c>
    </row>
    <row r="10" spans="1:10" s="86" customFormat="1" ht="30" customHeight="1">
      <c r="A10" s="22" t="s">
        <v>143</v>
      </c>
      <c r="B10" s="109">
        <v>100</v>
      </c>
      <c r="C10" s="109">
        <v>43.7</v>
      </c>
      <c r="D10" s="111">
        <v>2</v>
      </c>
      <c r="E10" s="111">
        <v>21.7</v>
      </c>
      <c r="F10" s="109">
        <v>5.9</v>
      </c>
      <c r="G10" s="109">
        <v>9.8000000000000007</v>
      </c>
      <c r="H10" s="109">
        <v>9.4</v>
      </c>
      <c r="I10" s="109">
        <v>6.7</v>
      </c>
      <c r="J10" s="110">
        <v>0.8</v>
      </c>
    </row>
  </sheetData>
  <mergeCells count="3">
    <mergeCell ref="B4:J4"/>
    <mergeCell ref="A2:J2"/>
    <mergeCell ref="A3:A4"/>
  </mergeCells>
  <printOptions horizontalCentered="1"/>
  <pageMargins left="0.39370078740157483" right="0.39370078740157483" top="0.59055118110236227" bottom="0.59055118110236227" header="0.31496062992125984" footer="0.31496062992125984"/>
  <pageSetup paperSize="9" scale="67" fitToHeight="0" orientation="landscape" r:id="rId1"/>
  <headerFooter>
    <oddFooter>&amp;C&amp;9Strona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0"/>
  <sheetViews>
    <sheetView zoomScale="90" zoomScaleNormal="90" workbookViewId="0">
      <pane xSplit="1" ySplit="4" topLeftCell="B8" activePane="bottomRight" state="frozen"/>
      <selection activeCell="A2" sqref="A2:P2"/>
      <selection pane="topRight" activeCell="A2" sqref="A2:P2"/>
      <selection pane="bottomLeft" activeCell="A2" sqref="A2:P2"/>
      <selection pane="bottomRight" activeCell="A2" sqref="A2:D2"/>
    </sheetView>
  </sheetViews>
  <sheetFormatPr defaultColWidth="8.28515625" defaultRowHeight="12.75"/>
  <cols>
    <col min="1" max="1" width="45.7109375" style="90" customWidth="1"/>
    <col min="2" max="2" width="30" style="91" customWidth="1"/>
    <col min="3" max="3" width="30" style="92" customWidth="1"/>
    <col min="4" max="4" width="45.7109375" style="93" customWidth="1"/>
    <col min="5" max="16384" width="8.28515625" style="2"/>
  </cols>
  <sheetData>
    <row r="2" spans="1:4" ht="52.5" customHeight="1">
      <c r="A2" s="343" t="s">
        <v>214</v>
      </c>
      <c r="B2" s="343"/>
      <c r="C2" s="343"/>
      <c r="D2" s="343"/>
    </row>
    <row r="3" spans="1:4" ht="61.5" customHeight="1">
      <c r="A3" s="344" t="s">
        <v>36</v>
      </c>
      <c r="B3" s="144" t="s">
        <v>196</v>
      </c>
      <c r="C3" s="146" t="s">
        <v>197</v>
      </c>
      <c r="D3" s="346" t="s">
        <v>37</v>
      </c>
    </row>
    <row r="4" spans="1:4" ht="37.5" customHeight="1" thickBot="1">
      <c r="A4" s="345"/>
      <c r="B4" s="145" t="s">
        <v>137</v>
      </c>
      <c r="C4" s="145" t="s">
        <v>138</v>
      </c>
      <c r="D4" s="347"/>
    </row>
    <row r="5" spans="1:4" s="36" customFormat="1" ht="27" customHeight="1">
      <c r="A5" s="84" t="s">
        <v>12</v>
      </c>
      <c r="B5" s="6">
        <v>6814998.7000000002</v>
      </c>
      <c r="C5" s="114">
        <v>24998</v>
      </c>
      <c r="D5" s="129" t="s">
        <v>13</v>
      </c>
    </row>
    <row r="6" spans="1:4" s="8" customFormat="1" ht="16.5" customHeight="1">
      <c r="A6" s="128" t="s">
        <v>38</v>
      </c>
      <c r="B6" s="20">
        <v>325273.7</v>
      </c>
      <c r="C6" s="117">
        <v>1039</v>
      </c>
      <c r="D6" s="119" t="s">
        <v>38</v>
      </c>
    </row>
    <row r="7" spans="1:4" s="8" customFormat="1" ht="16.5" customHeight="1">
      <c r="A7" s="128" t="s">
        <v>39</v>
      </c>
      <c r="B7" s="15">
        <v>490571.6</v>
      </c>
      <c r="C7" s="117">
        <v>2364</v>
      </c>
      <c r="D7" s="119" t="s">
        <v>40</v>
      </c>
    </row>
    <row r="8" spans="1:4" s="8" customFormat="1" ht="16.5" customHeight="1">
      <c r="A8" s="128" t="s">
        <v>218</v>
      </c>
      <c r="B8" s="15">
        <v>4914.5</v>
      </c>
      <c r="C8" s="117">
        <v>12</v>
      </c>
      <c r="D8" s="119" t="s">
        <v>233</v>
      </c>
    </row>
    <row r="9" spans="1:4" s="8" customFormat="1" ht="16.5" customHeight="1">
      <c r="A9" s="128" t="s">
        <v>219</v>
      </c>
      <c r="B9" s="15">
        <v>588.6</v>
      </c>
      <c r="C9" s="117">
        <v>4</v>
      </c>
      <c r="D9" s="119" t="s">
        <v>235</v>
      </c>
    </row>
    <row r="10" spans="1:4" s="8" customFormat="1" ht="16.5" customHeight="1">
      <c r="A10" s="128" t="s">
        <v>220</v>
      </c>
      <c r="B10" s="15">
        <v>2130.9</v>
      </c>
      <c r="C10" s="117">
        <v>15</v>
      </c>
      <c r="D10" s="119" t="s">
        <v>234</v>
      </c>
    </row>
    <row r="11" spans="1:4" ht="16.5" customHeight="1">
      <c r="A11" s="128" t="s">
        <v>41</v>
      </c>
      <c r="B11" s="15">
        <v>62928.899999999994</v>
      </c>
      <c r="C11" s="117">
        <v>225</v>
      </c>
      <c r="D11" s="119" t="s">
        <v>42</v>
      </c>
    </row>
    <row r="12" spans="1:4" ht="16.5" customHeight="1">
      <c r="A12" s="128" t="s">
        <v>43</v>
      </c>
      <c r="B12" s="15">
        <v>127776.7</v>
      </c>
      <c r="C12" s="117">
        <v>393</v>
      </c>
      <c r="D12" s="119" t="s">
        <v>44</v>
      </c>
    </row>
    <row r="13" spans="1:4" ht="16.5" customHeight="1">
      <c r="A13" s="128" t="s">
        <v>45</v>
      </c>
      <c r="B13" s="15">
        <v>246856.69999999998</v>
      </c>
      <c r="C13" s="117">
        <v>1172</v>
      </c>
      <c r="D13" s="119" t="s">
        <v>46</v>
      </c>
    </row>
    <row r="14" spans="1:4" ht="16.5" customHeight="1">
      <c r="A14" s="128" t="s">
        <v>49</v>
      </c>
      <c r="B14" s="15">
        <v>326657.60000000009</v>
      </c>
      <c r="C14" s="117">
        <v>1281</v>
      </c>
      <c r="D14" s="119" t="s">
        <v>50</v>
      </c>
    </row>
    <row r="15" spans="1:4" ht="16.5" customHeight="1">
      <c r="A15" s="128" t="s">
        <v>223</v>
      </c>
      <c r="B15" s="15">
        <v>3499.8</v>
      </c>
      <c r="C15" s="117">
        <v>29</v>
      </c>
      <c r="D15" s="119" t="s">
        <v>237</v>
      </c>
    </row>
    <row r="16" spans="1:4" ht="16.5" customHeight="1">
      <c r="A16" s="128" t="s">
        <v>53</v>
      </c>
      <c r="B16" s="15">
        <v>31548.400000000001</v>
      </c>
      <c r="C16" s="117">
        <v>136</v>
      </c>
      <c r="D16" s="119" t="s">
        <v>54</v>
      </c>
    </row>
    <row r="17" spans="1:4" ht="16.5" customHeight="1">
      <c r="A17" s="128" t="s">
        <v>225</v>
      </c>
      <c r="B17" s="15">
        <v>15160.300000000001</v>
      </c>
      <c r="C17" s="117">
        <v>61</v>
      </c>
      <c r="D17" s="119" t="s">
        <v>239</v>
      </c>
    </row>
    <row r="18" spans="1:4" ht="16.5" customHeight="1">
      <c r="A18" s="128" t="s">
        <v>55</v>
      </c>
      <c r="B18" s="15">
        <v>3565931.9999999986</v>
      </c>
      <c r="C18" s="117">
        <v>12837</v>
      </c>
      <c r="D18" s="119" t="s">
        <v>56</v>
      </c>
    </row>
    <row r="19" spans="1:4" ht="16.5" customHeight="1">
      <c r="A19" s="128" t="s">
        <v>57</v>
      </c>
      <c r="B19" s="15">
        <v>417157.3000000001</v>
      </c>
      <c r="C19" s="117">
        <v>682</v>
      </c>
      <c r="D19" s="119" t="s">
        <v>58</v>
      </c>
    </row>
    <row r="20" spans="1:4" ht="16.5" customHeight="1">
      <c r="A20" s="128" t="s">
        <v>226</v>
      </c>
      <c r="B20" s="15">
        <v>4822.3999999999996</v>
      </c>
      <c r="C20" s="117">
        <v>15</v>
      </c>
      <c r="D20" s="119" t="s">
        <v>240</v>
      </c>
    </row>
    <row r="21" spans="1:4" ht="16.5" customHeight="1">
      <c r="A21" s="128" t="s">
        <v>59</v>
      </c>
      <c r="B21" s="15">
        <v>53895.4</v>
      </c>
      <c r="C21" s="117">
        <v>246</v>
      </c>
      <c r="D21" s="119" t="s">
        <v>60</v>
      </c>
    </row>
    <row r="22" spans="1:4" ht="16.5" customHeight="1">
      <c r="A22" s="128" t="s">
        <v>61</v>
      </c>
      <c r="B22" s="15">
        <v>497932.5</v>
      </c>
      <c r="C22" s="117">
        <v>2005</v>
      </c>
      <c r="D22" s="119" t="s">
        <v>62</v>
      </c>
    </row>
    <row r="23" spans="1:4" ht="16.5" customHeight="1">
      <c r="A23" s="128" t="s">
        <v>231</v>
      </c>
      <c r="B23" s="15">
        <v>8290.7000000000007</v>
      </c>
      <c r="C23" s="117">
        <v>12</v>
      </c>
      <c r="D23" s="119" t="s">
        <v>245</v>
      </c>
    </row>
    <row r="24" spans="1:4" ht="16.5" customHeight="1">
      <c r="A24" s="128" t="s">
        <v>232</v>
      </c>
      <c r="B24" s="15">
        <v>18204.100000000002</v>
      </c>
      <c r="C24" s="117">
        <v>105</v>
      </c>
      <c r="D24" s="119" t="s">
        <v>246</v>
      </c>
    </row>
    <row r="25" spans="1:4" ht="16.5" customHeight="1">
      <c r="A25" s="128" t="s">
        <v>63</v>
      </c>
      <c r="B25" s="20">
        <v>178105.80000000005</v>
      </c>
      <c r="C25" s="117">
        <v>464</v>
      </c>
      <c r="D25" s="119" t="s">
        <v>119</v>
      </c>
    </row>
    <row r="26" spans="1:4" s="26" customFormat="1" ht="16.5" customHeight="1">
      <c r="A26" s="118" t="s">
        <v>113</v>
      </c>
      <c r="B26" s="14">
        <v>432750.8</v>
      </c>
      <c r="C26" s="117">
        <v>1901</v>
      </c>
      <c r="D26" s="119" t="s">
        <v>114</v>
      </c>
    </row>
    <row r="27" spans="1:4" ht="16.5" customHeight="1">
      <c r="A27" s="89" t="s">
        <v>66</v>
      </c>
      <c r="B27" s="3">
        <v>6039309.2000000002</v>
      </c>
      <c r="C27" s="116">
        <v>21618</v>
      </c>
      <c r="D27" s="99" t="s">
        <v>67</v>
      </c>
    </row>
    <row r="28" spans="1:4" ht="16.5" customHeight="1">
      <c r="A28" s="89" t="s">
        <v>68</v>
      </c>
      <c r="B28" s="3">
        <v>775689.5</v>
      </c>
      <c r="C28" s="116">
        <v>3380</v>
      </c>
      <c r="D28" s="99" t="s">
        <v>69</v>
      </c>
    </row>
    <row r="29" spans="1:4" ht="15" customHeight="1">
      <c r="A29" s="190"/>
      <c r="B29" s="4"/>
      <c r="C29" s="191"/>
      <c r="D29" s="192"/>
    </row>
    <row r="30" spans="1:4" ht="79.5" customHeight="1">
      <c r="A30" s="348" t="s">
        <v>297</v>
      </c>
      <c r="B30" s="349"/>
      <c r="C30" s="349"/>
      <c r="D30" s="349"/>
    </row>
  </sheetData>
  <mergeCells count="4">
    <mergeCell ref="A2:D2"/>
    <mergeCell ref="A3:A4"/>
    <mergeCell ref="D3:D4"/>
    <mergeCell ref="A30:D30"/>
  </mergeCells>
  <printOptions horizontalCentered="1"/>
  <pageMargins left="0.39370078740157483" right="0.39370078740157483" top="0.59055118110236227" bottom="0.59055118110236227" header="0.31496062992125984" footer="0.31496062992125984"/>
  <pageSetup paperSize="9" scale="63" fitToHeight="0" orientation="portrait" r:id="rId1"/>
  <headerFooter>
    <oddFooter>&amp;C&amp;9Strona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35"/>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D2"/>
    </sheetView>
  </sheetViews>
  <sheetFormatPr defaultColWidth="8.28515625" defaultRowHeight="12.75"/>
  <cols>
    <col min="1" max="1" width="42.85546875" style="90" customWidth="1"/>
    <col min="2" max="2" width="28.5703125" style="91" customWidth="1"/>
    <col min="3" max="3" width="28.5703125" style="92" customWidth="1"/>
    <col min="4" max="4" width="42.85546875" style="93" customWidth="1"/>
    <col min="5" max="16384" width="8.28515625" style="2"/>
  </cols>
  <sheetData>
    <row r="2" spans="1:4" ht="52.5" customHeight="1">
      <c r="A2" s="343" t="s">
        <v>215</v>
      </c>
      <c r="B2" s="350"/>
      <c r="C2" s="350"/>
      <c r="D2" s="350"/>
    </row>
    <row r="3" spans="1:4" ht="61.5" customHeight="1">
      <c r="A3" s="344" t="s">
        <v>36</v>
      </c>
      <c r="B3" s="144" t="s">
        <v>196</v>
      </c>
      <c r="C3" s="146" t="s">
        <v>136</v>
      </c>
      <c r="D3" s="346" t="s">
        <v>37</v>
      </c>
    </row>
    <row r="4" spans="1:4" ht="37.5" customHeight="1" thickBot="1">
      <c r="A4" s="345"/>
      <c r="B4" s="145" t="s">
        <v>137</v>
      </c>
      <c r="C4" s="145" t="s">
        <v>138</v>
      </c>
      <c r="D4" s="347"/>
    </row>
    <row r="5" spans="1:4" s="36" customFormat="1" ht="26.25" customHeight="1">
      <c r="A5" s="257" t="s">
        <v>12</v>
      </c>
      <c r="B5" s="264">
        <v>6039309.2000000002</v>
      </c>
      <c r="C5" s="220">
        <v>21618</v>
      </c>
      <c r="D5" s="9" t="s">
        <v>13</v>
      </c>
    </row>
    <row r="6" spans="1:4" s="8" customFormat="1" ht="16.5" customHeight="1">
      <c r="A6" s="218" t="s">
        <v>38</v>
      </c>
      <c r="B6" s="265">
        <v>313799.59999999998</v>
      </c>
      <c r="C6" s="221">
        <v>999</v>
      </c>
      <c r="D6" s="21" t="s">
        <v>38</v>
      </c>
    </row>
    <row r="7" spans="1:4" s="8" customFormat="1" ht="16.5" customHeight="1">
      <c r="A7" s="218" t="s">
        <v>39</v>
      </c>
      <c r="B7" s="265">
        <v>411380.1</v>
      </c>
      <c r="C7" s="221">
        <v>1970</v>
      </c>
      <c r="D7" s="21" t="s">
        <v>40</v>
      </c>
    </row>
    <row r="8" spans="1:4" ht="16.5" customHeight="1">
      <c r="A8" s="218" t="s">
        <v>112</v>
      </c>
      <c r="B8" s="265">
        <v>49090.8</v>
      </c>
      <c r="C8" s="221">
        <v>248</v>
      </c>
      <c r="D8" s="119" t="s">
        <v>248</v>
      </c>
    </row>
    <row r="9" spans="1:4" ht="16.5" customHeight="1">
      <c r="A9" s="218" t="s">
        <v>41</v>
      </c>
      <c r="B9" s="265">
        <v>37834.800000000003</v>
      </c>
      <c r="C9" s="221">
        <v>126</v>
      </c>
      <c r="D9" s="21" t="s">
        <v>42</v>
      </c>
    </row>
    <row r="10" spans="1:4" ht="16.5" customHeight="1">
      <c r="A10" s="218" t="s">
        <v>221</v>
      </c>
      <c r="B10" s="265">
        <v>7161.8</v>
      </c>
      <c r="C10" s="221">
        <v>46</v>
      </c>
      <c r="D10" s="21" t="s">
        <v>221</v>
      </c>
    </row>
    <row r="11" spans="1:4" ht="16.5" customHeight="1">
      <c r="A11" s="218" t="s">
        <v>43</v>
      </c>
      <c r="B11" s="265">
        <v>125323</v>
      </c>
      <c r="C11" s="221">
        <v>386</v>
      </c>
      <c r="D11" s="11" t="s">
        <v>44</v>
      </c>
    </row>
    <row r="12" spans="1:4" ht="16.5" customHeight="1">
      <c r="A12" s="218" t="s">
        <v>45</v>
      </c>
      <c r="B12" s="265">
        <v>233814.7</v>
      </c>
      <c r="C12" s="221">
        <v>1113</v>
      </c>
      <c r="D12" s="11" t="s">
        <v>46</v>
      </c>
    </row>
    <row r="13" spans="1:4" ht="16.5" customHeight="1">
      <c r="A13" s="218" t="s">
        <v>47</v>
      </c>
      <c r="B13" s="265">
        <v>6975.3</v>
      </c>
      <c r="C13" s="221">
        <v>28</v>
      </c>
      <c r="D13" s="11" t="s">
        <v>48</v>
      </c>
    </row>
    <row r="14" spans="1:4" ht="16.5" customHeight="1">
      <c r="A14" s="218" t="s">
        <v>49</v>
      </c>
      <c r="B14" s="265">
        <v>273675</v>
      </c>
      <c r="C14" s="221">
        <v>1039</v>
      </c>
      <c r="D14" s="11" t="s">
        <v>50</v>
      </c>
    </row>
    <row r="15" spans="1:4" ht="16.5" customHeight="1">
      <c r="A15" s="218" t="s">
        <v>222</v>
      </c>
      <c r="B15" s="265">
        <v>6973.7</v>
      </c>
      <c r="C15" s="221">
        <v>38</v>
      </c>
      <c r="D15" s="11" t="s">
        <v>236</v>
      </c>
    </row>
    <row r="16" spans="1:4" ht="16.5" customHeight="1">
      <c r="A16" s="218" t="s">
        <v>224</v>
      </c>
      <c r="B16" s="265">
        <v>4647</v>
      </c>
      <c r="C16" s="221">
        <v>8</v>
      </c>
      <c r="D16" s="11" t="s">
        <v>238</v>
      </c>
    </row>
    <row r="17" spans="1:4" ht="16.5" customHeight="1">
      <c r="A17" s="218" t="s">
        <v>51</v>
      </c>
      <c r="B17" s="265">
        <v>136210.5</v>
      </c>
      <c r="C17" s="221">
        <v>390</v>
      </c>
      <c r="D17" s="11" t="s">
        <v>52</v>
      </c>
    </row>
    <row r="18" spans="1:4" ht="16.5" customHeight="1">
      <c r="A18" s="218" t="s">
        <v>53</v>
      </c>
      <c r="B18" s="265">
        <v>26528.799999999999</v>
      </c>
      <c r="C18" s="221">
        <v>105</v>
      </c>
      <c r="D18" s="11" t="s">
        <v>54</v>
      </c>
    </row>
    <row r="19" spans="1:4" ht="16.5" customHeight="1">
      <c r="A19" s="218" t="s">
        <v>225</v>
      </c>
      <c r="B19" s="265">
        <v>15160.3</v>
      </c>
      <c r="C19" s="221">
        <v>61</v>
      </c>
      <c r="D19" s="11" t="s">
        <v>239</v>
      </c>
    </row>
    <row r="20" spans="1:4" ht="16.5" customHeight="1">
      <c r="A20" s="218" t="s">
        <v>55</v>
      </c>
      <c r="B20" s="265">
        <v>3265107.5</v>
      </c>
      <c r="C20" s="221">
        <v>11759</v>
      </c>
      <c r="D20" s="11" t="s">
        <v>56</v>
      </c>
    </row>
    <row r="21" spans="1:4" ht="16.5" customHeight="1">
      <c r="A21" s="218" t="s">
        <v>57</v>
      </c>
      <c r="B21" s="265">
        <v>394930.4</v>
      </c>
      <c r="C21" s="221">
        <v>612</v>
      </c>
      <c r="D21" s="11" t="s">
        <v>58</v>
      </c>
    </row>
    <row r="22" spans="1:4" ht="16.5" customHeight="1">
      <c r="A22" s="218" t="s">
        <v>227</v>
      </c>
      <c r="B22" s="265">
        <v>13703.5</v>
      </c>
      <c r="C22" s="221">
        <v>29</v>
      </c>
      <c r="D22" s="11" t="s">
        <v>241</v>
      </c>
    </row>
    <row r="23" spans="1:4" ht="16.5" customHeight="1">
      <c r="A23" s="218" t="s">
        <v>228</v>
      </c>
      <c r="B23" s="265">
        <v>7753.9</v>
      </c>
      <c r="C23" s="221">
        <v>36</v>
      </c>
      <c r="D23" s="11" t="s">
        <v>242</v>
      </c>
    </row>
    <row r="24" spans="1:4" ht="16.5" customHeight="1">
      <c r="A24" s="218" t="s">
        <v>59</v>
      </c>
      <c r="B24" s="265">
        <v>38395.699999999997</v>
      </c>
      <c r="C24" s="221">
        <v>201</v>
      </c>
      <c r="D24" s="11" t="s">
        <v>60</v>
      </c>
    </row>
    <row r="25" spans="1:4" ht="16.5" customHeight="1">
      <c r="A25" s="218" t="s">
        <v>229</v>
      </c>
      <c r="B25" s="265">
        <v>3286.6</v>
      </c>
      <c r="C25" s="221">
        <v>17</v>
      </c>
      <c r="D25" s="21" t="s">
        <v>243</v>
      </c>
    </row>
    <row r="26" spans="1:4" ht="16.5" customHeight="1">
      <c r="A26" s="218" t="s">
        <v>230</v>
      </c>
      <c r="B26" s="265">
        <v>22549.5</v>
      </c>
      <c r="C26" s="221">
        <v>55</v>
      </c>
      <c r="D26" s="11" t="s">
        <v>244</v>
      </c>
    </row>
    <row r="27" spans="1:4" ht="16.5" customHeight="1">
      <c r="A27" s="218" t="s">
        <v>61</v>
      </c>
      <c r="B27" s="265">
        <v>437974.8</v>
      </c>
      <c r="C27" s="221">
        <v>1752</v>
      </c>
      <c r="D27" s="11" t="s">
        <v>62</v>
      </c>
    </row>
    <row r="28" spans="1:4" ht="16.5" customHeight="1">
      <c r="A28" s="218" t="s">
        <v>232</v>
      </c>
      <c r="B28" s="265">
        <v>8559.9</v>
      </c>
      <c r="C28" s="221">
        <v>53</v>
      </c>
      <c r="D28" s="21" t="s">
        <v>246</v>
      </c>
    </row>
    <row r="29" spans="1:4" ht="16.5" customHeight="1">
      <c r="A29" s="218" t="s">
        <v>63</v>
      </c>
      <c r="B29" s="265">
        <v>152804.70000000001</v>
      </c>
      <c r="C29" s="221">
        <v>389</v>
      </c>
      <c r="D29" s="11" t="s">
        <v>119</v>
      </c>
    </row>
    <row r="30" spans="1:4" ht="16.5" customHeight="1">
      <c r="A30" s="218" t="s">
        <v>64</v>
      </c>
      <c r="B30" s="265">
        <v>7098.2</v>
      </c>
      <c r="C30" s="221">
        <v>35</v>
      </c>
      <c r="D30" s="11" t="s">
        <v>65</v>
      </c>
    </row>
    <row r="31" spans="1:4" ht="76.5">
      <c r="A31" s="258" t="s">
        <v>272</v>
      </c>
      <c r="B31" s="14">
        <v>38569.1</v>
      </c>
      <c r="C31" s="121">
        <v>123</v>
      </c>
      <c r="D31" s="214" t="s">
        <v>282</v>
      </c>
    </row>
    <row r="32" spans="1:4" ht="26.25" customHeight="1">
      <c r="A32" s="259" t="s">
        <v>86</v>
      </c>
      <c r="B32" s="101"/>
      <c r="C32" s="102"/>
      <c r="D32" s="94"/>
    </row>
    <row r="33" spans="1:4" s="8" customFormat="1" ht="16.5" customHeight="1">
      <c r="A33" s="260" t="s">
        <v>34</v>
      </c>
      <c r="B33" s="266">
        <v>114330.1</v>
      </c>
      <c r="C33" s="217">
        <v>486</v>
      </c>
      <c r="D33" s="9" t="s">
        <v>13</v>
      </c>
    </row>
    <row r="34" spans="1:4" ht="16.5" customHeight="1">
      <c r="A34" s="218" t="s">
        <v>45</v>
      </c>
      <c r="B34" s="265">
        <v>5950.6</v>
      </c>
      <c r="C34" s="221">
        <v>25</v>
      </c>
      <c r="D34" s="21" t="s">
        <v>46</v>
      </c>
    </row>
    <row r="35" spans="1:4" ht="16.5" customHeight="1">
      <c r="A35" s="218" t="s">
        <v>55</v>
      </c>
      <c r="B35" s="265">
        <v>40469.5</v>
      </c>
      <c r="C35" s="221">
        <v>167</v>
      </c>
      <c r="D35" s="21" t="s">
        <v>56</v>
      </c>
    </row>
    <row r="36" spans="1:4" ht="51">
      <c r="A36" s="261" t="s">
        <v>249</v>
      </c>
      <c r="B36" s="14">
        <v>67910</v>
      </c>
      <c r="C36" s="121">
        <v>294</v>
      </c>
      <c r="D36" s="214" t="s">
        <v>279</v>
      </c>
    </row>
    <row r="37" spans="1:4" ht="27" customHeight="1">
      <c r="A37" s="259" t="s">
        <v>87</v>
      </c>
      <c r="B37" s="101"/>
      <c r="C37" s="102"/>
      <c r="D37" s="193"/>
    </row>
    <row r="38" spans="1:4" s="8" customFormat="1" ht="16.5" customHeight="1">
      <c r="A38" s="259" t="s">
        <v>34</v>
      </c>
      <c r="B38" s="267" t="s">
        <v>2</v>
      </c>
      <c r="C38" s="219">
        <v>751</v>
      </c>
      <c r="D38" s="9" t="s">
        <v>13</v>
      </c>
    </row>
    <row r="39" spans="1:4" ht="16.5" customHeight="1">
      <c r="A39" s="218" t="s">
        <v>112</v>
      </c>
      <c r="B39" s="265">
        <v>1794.8</v>
      </c>
      <c r="C39" s="221">
        <v>15</v>
      </c>
      <c r="D39" s="21" t="s">
        <v>248</v>
      </c>
    </row>
    <row r="40" spans="1:4" ht="51">
      <c r="A40" s="261" t="s">
        <v>250</v>
      </c>
      <c r="B40" s="14">
        <v>107739.7</v>
      </c>
      <c r="C40" s="121">
        <v>736</v>
      </c>
      <c r="D40" s="214" t="s">
        <v>251</v>
      </c>
    </row>
    <row r="41" spans="1:4" ht="27" customHeight="1">
      <c r="A41" s="259" t="s">
        <v>88</v>
      </c>
      <c r="B41" s="101"/>
      <c r="C41" s="102"/>
      <c r="D41" s="193"/>
    </row>
    <row r="42" spans="1:4" ht="16.5" customHeight="1">
      <c r="A42" s="259" t="s">
        <v>34</v>
      </c>
      <c r="B42" s="266" t="s">
        <v>2</v>
      </c>
      <c r="C42" s="120">
        <v>650</v>
      </c>
      <c r="D42" s="9" t="s">
        <v>13</v>
      </c>
    </row>
    <row r="43" spans="1:4" ht="16.5" customHeight="1">
      <c r="A43" s="218" t="s">
        <v>39</v>
      </c>
      <c r="B43" s="265">
        <v>25490.3</v>
      </c>
      <c r="C43" s="221">
        <v>140</v>
      </c>
      <c r="D43" s="21" t="s">
        <v>40</v>
      </c>
    </row>
    <row r="44" spans="1:4" ht="16.5" customHeight="1">
      <c r="A44" s="218" t="s">
        <v>45</v>
      </c>
      <c r="B44" s="265">
        <v>11331.9</v>
      </c>
      <c r="C44" s="221">
        <v>81</v>
      </c>
      <c r="D44" s="21" t="s">
        <v>46</v>
      </c>
    </row>
    <row r="45" spans="1:4" ht="16.5" customHeight="1">
      <c r="A45" s="218" t="s">
        <v>55</v>
      </c>
      <c r="B45" s="265">
        <v>55679.199999999997</v>
      </c>
      <c r="C45" s="221">
        <v>221</v>
      </c>
      <c r="D45" s="21" t="s">
        <v>56</v>
      </c>
    </row>
    <row r="46" spans="1:4" ht="51">
      <c r="A46" s="258" t="s">
        <v>252</v>
      </c>
      <c r="B46" s="3" t="s">
        <v>2</v>
      </c>
      <c r="C46" s="121">
        <v>208</v>
      </c>
      <c r="D46" s="214" t="s">
        <v>253</v>
      </c>
    </row>
    <row r="47" spans="1:4" ht="27" customHeight="1">
      <c r="A47" s="259" t="s">
        <v>89</v>
      </c>
      <c r="B47" s="101"/>
      <c r="C47" s="102"/>
      <c r="D47" s="95"/>
    </row>
    <row r="48" spans="1:4" ht="16.5" customHeight="1">
      <c r="A48" s="259" t="s">
        <v>34</v>
      </c>
      <c r="B48" s="266">
        <v>117871.2</v>
      </c>
      <c r="C48" s="120">
        <v>559</v>
      </c>
      <c r="D48" s="9" t="s">
        <v>13</v>
      </c>
    </row>
    <row r="49" spans="1:4" ht="16.5" customHeight="1">
      <c r="A49" s="218" t="s">
        <v>55</v>
      </c>
      <c r="B49" s="265">
        <v>83741.5</v>
      </c>
      <c r="C49" s="221">
        <v>426</v>
      </c>
      <c r="D49" s="21" t="s">
        <v>56</v>
      </c>
    </row>
    <row r="50" spans="1:4" s="8" customFormat="1" ht="38.25">
      <c r="A50" s="261" t="s">
        <v>254</v>
      </c>
      <c r="B50" s="14">
        <v>34129.699999999997</v>
      </c>
      <c r="C50" s="121">
        <v>133</v>
      </c>
      <c r="D50" s="214" t="s">
        <v>273</v>
      </c>
    </row>
    <row r="51" spans="1:4" ht="27" customHeight="1">
      <c r="A51" s="259" t="s">
        <v>90</v>
      </c>
      <c r="B51" s="101"/>
      <c r="C51" s="102"/>
      <c r="D51" s="96"/>
    </row>
    <row r="52" spans="1:4" ht="16.5" customHeight="1">
      <c r="A52" s="259" t="s">
        <v>34</v>
      </c>
      <c r="B52" s="266">
        <v>180003.4</v>
      </c>
      <c r="C52" s="120">
        <v>819</v>
      </c>
      <c r="D52" s="9" t="s">
        <v>13</v>
      </c>
    </row>
    <row r="53" spans="1:4" ht="16.5" customHeight="1">
      <c r="A53" s="218" t="s">
        <v>39</v>
      </c>
      <c r="B53" s="265">
        <v>3971.8</v>
      </c>
      <c r="C53" s="221">
        <v>18</v>
      </c>
      <c r="D53" s="21" t="s">
        <v>40</v>
      </c>
    </row>
    <row r="54" spans="1:4" ht="16.5" customHeight="1">
      <c r="A54" s="218" t="s">
        <v>55</v>
      </c>
      <c r="B54" s="265">
        <v>64758.5</v>
      </c>
      <c r="C54" s="221">
        <v>237</v>
      </c>
      <c r="D54" s="21" t="s">
        <v>56</v>
      </c>
    </row>
    <row r="55" spans="1:4" s="8" customFormat="1" ht="38.25">
      <c r="A55" s="261" t="s">
        <v>255</v>
      </c>
      <c r="B55" s="14">
        <v>111273.1</v>
      </c>
      <c r="C55" s="121">
        <v>564</v>
      </c>
      <c r="D55" s="214" t="s">
        <v>274</v>
      </c>
    </row>
    <row r="56" spans="1:4" ht="27" customHeight="1">
      <c r="A56" s="259" t="s">
        <v>91</v>
      </c>
      <c r="B56" s="101"/>
      <c r="C56" s="102"/>
      <c r="D56" s="96"/>
    </row>
    <row r="57" spans="1:4" ht="16.5" customHeight="1">
      <c r="A57" s="259" t="s">
        <v>34</v>
      </c>
      <c r="B57" s="266">
        <v>674359</v>
      </c>
      <c r="C57" s="120">
        <v>2894</v>
      </c>
      <c r="D57" s="9" t="s">
        <v>13</v>
      </c>
    </row>
    <row r="58" spans="1:4" ht="16.5" customHeight="1">
      <c r="A58" s="218" t="s">
        <v>38</v>
      </c>
      <c r="B58" s="265">
        <v>10116.799999999999</v>
      </c>
      <c r="C58" s="221">
        <v>10</v>
      </c>
      <c r="D58" s="21" t="s">
        <v>38</v>
      </c>
    </row>
    <row r="59" spans="1:4" ht="16.5" customHeight="1">
      <c r="A59" s="218" t="s">
        <v>39</v>
      </c>
      <c r="B59" s="265">
        <v>18892.7</v>
      </c>
      <c r="C59" s="221">
        <v>113</v>
      </c>
      <c r="D59" s="21" t="s">
        <v>40</v>
      </c>
    </row>
    <row r="60" spans="1:4" ht="16.5" customHeight="1">
      <c r="A60" s="218" t="s">
        <v>112</v>
      </c>
      <c r="B60" s="265">
        <v>10638.4</v>
      </c>
      <c r="C60" s="221">
        <v>36</v>
      </c>
      <c r="D60" s="21" t="s">
        <v>248</v>
      </c>
    </row>
    <row r="61" spans="1:4" ht="16.5" customHeight="1">
      <c r="A61" s="218" t="s">
        <v>41</v>
      </c>
      <c r="B61" s="265">
        <v>14545.8</v>
      </c>
      <c r="C61" s="221">
        <v>44</v>
      </c>
      <c r="D61" s="21" t="s">
        <v>42</v>
      </c>
    </row>
    <row r="62" spans="1:4" ht="16.5" customHeight="1">
      <c r="A62" s="218" t="s">
        <v>49</v>
      </c>
      <c r="B62" s="265">
        <v>11999.8</v>
      </c>
      <c r="C62" s="221">
        <v>42</v>
      </c>
      <c r="D62" s="21" t="s">
        <v>50</v>
      </c>
    </row>
    <row r="63" spans="1:4" ht="16.5" customHeight="1">
      <c r="A63" s="218" t="s">
        <v>55</v>
      </c>
      <c r="B63" s="265">
        <v>397610.1</v>
      </c>
      <c r="C63" s="221">
        <v>1904</v>
      </c>
      <c r="D63" s="21" t="s">
        <v>56</v>
      </c>
    </row>
    <row r="64" spans="1:4" ht="16.5" customHeight="1">
      <c r="A64" s="218" t="s">
        <v>228</v>
      </c>
      <c r="B64" s="265">
        <v>709.8</v>
      </c>
      <c r="C64" s="221">
        <v>7</v>
      </c>
      <c r="D64" s="21" t="s">
        <v>242</v>
      </c>
    </row>
    <row r="65" spans="1:4" ht="16.5" customHeight="1">
      <c r="A65" s="218" t="s">
        <v>59</v>
      </c>
      <c r="B65" s="265">
        <v>8937</v>
      </c>
      <c r="C65" s="221">
        <v>59</v>
      </c>
      <c r="D65" s="21" t="s">
        <v>60</v>
      </c>
    </row>
    <row r="66" spans="1:4" ht="16.5" customHeight="1">
      <c r="A66" s="218" t="s">
        <v>63</v>
      </c>
      <c r="B66" s="265">
        <v>6079.3</v>
      </c>
      <c r="C66" s="221">
        <v>17</v>
      </c>
      <c r="D66" s="21" t="s">
        <v>119</v>
      </c>
    </row>
    <row r="67" spans="1:4" ht="51">
      <c r="A67" s="262" t="s">
        <v>256</v>
      </c>
      <c r="B67" s="14">
        <v>194829.3</v>
      </c>
      <c r="C67" s="121">
        <v>632</v>
      </c>
      <c r="D67" s="214" t="s">
        <v>257</v>
      </c>
    </row>
    <row r="68" spans="1:4" ht="27" customHeight="1">
      <c r="A68" s="259" t="s">
        <v>92</v>
      </c>
      <c r="B68" s="101"/>
      <c r="C68" s="102"/>
      <c r="D68" s="95"/>
    </row>
    <row r="69" spans="1:4" ht="16.5" customHeight="1">
      <c r="A69" s="259" t="s">
        <v>34</v>
      </c>
      <c r="B69" s="266">
        <v>1147079.1000000001</v>
      </c>
      <c r="C69" s="217">
        <v>4266</v>
      </c>
      <c r="D69" s="9" t="s">
        <v>13</v>
      </c>
    </row>
    <row r="70" spans="1:4" ht="16.5" customHeight="1">
      <c r="A70" s="218" t="s">
        <v>38</v>
      </c>
      <c r="B70" s="265">
        <v>4533.3</v>
      </c>
      <c r="C70" s="221">
        <v>27</v>
      </c>
      <c r="D70" s="21" t="s">
        <v>38</v>
      </c>
    </row>
    <row r="71" spans="1:4" ht="16.5" customHeight="1">
      <c r="A71" s="218" t="s">
        <v>39</v>
      </c>
      <c r="B71" s="265">
        <v>134164.4</v>
      </c>
      <c r="C71" s="221">
        <v>490</v>
      </c>
      <c r="D71" s="21" t="s">
        <v>40</v>
      </c>
    </row>
    <row r="72" spans="1:4" ht="16.5" customHeight="1">
      <c r="A72" s="218" t="s">
        <v>112</v>
      </c>
      <c r="B72" s="265">
        <v>2376.1999999999998</v>
      </c>
      <c r="C72" s="221">
        <v>16</v>
      </c>
      <c r="D72" s="21" t="s">
        <v>248</v>
      </c>
    </row>
    <row r="73" spans="1:4" ht="16.5" customHeight="1">
      <c r="A73" s="218" t="s">
        <v>45</v>
      </c>
      <c r="B73" s="265">
        <v>61922.3</v>
      </c>
      <c r="C73" s="221">
        <v>309</v>
      </c>
      <c r="D73" s="21" t="s">
        <v>46</v>
      </c>
    </row>
    <row r="74" spans="1:4" ht="16.5" customHeight="1">
      <c r="A74" s="218" t="s">
        <v>49</v>
      </c>
      <c r="B74" s="265">
        <v>55669.1</v>
      </c>
      <c r="C74" s="221">
        <v>167</v>
      </c>
      <c r="D74" s="21" t="s">
        <v>50</v>
      </c>
    </row>
    <row r="75" spans="1:4" ht="16.5" customHeight="1">
      <c r="A75" s="218" t="s">
        <v>51</v>
      </c>
      <c r="B75" s="265">
        <v>98967</v>
      </c>
      <c r="C75" s="221">
        <v>257</v>
      </c>
      <c r="D75" s="21" t="s">
        <v>52</v>
      </c>
    </row>
    <row r="76" spans="1:4" ht="16.5" customHeight="1">
      <c r="A76" s="218" t="s">
        <v>53</v>
      </c>
      <c r="B76" s="265">
        <v>7006.9</v>
      </c>
      <c r="C76" s="221">
        <v>54</v>
      </c>
      <c r="D76" s="21" t="s">
        <v>54</v>
      </c>
    </row>
    <row r="77" spans="1:4" ht="16.5" customHeight="1">
      <c r="A77" s="218" t="s">
        <v>55</v>
      </c>
      <c r="B77" s="265">
        <v>430202.1</v>
      </c>
      <c r="C77" s="221">
        <v>1976</v>
      </c>
      <c r="D77" s="21" t="s">
        <v>56</v>
      </c>
    </row>
    <row r="78" spans="1:4" ht="16.5" customHeight="1">
      <c r="A78" s="218" t="s">
        <v>61</v>
      </c>
      <c r="B78" s="265">
        <v>125085.8</v>
      </c>
      <c r="C78" s="221">
        <v>456</v>
      </c>
      <c r="D78" s="21" t="s">
        <v>62</v>
      </c>
    </row>
    <row r="79" spans="1:4" ht="16.5" customHeight="1">
      <c r="A79" s="218" t="s">
        <v>63</v>
      </c>
      <c r="B79" s="265">
        <v>3195.9</v>
      </c>
      <c r="C79" s="221">
        <v>11</v>
      </c>
      <c r="D79" s="21" t="s">
        <v>119</v>
      </c>
    </row>
    <row r="80" spans="1:4" ht="76.5">
      <c r="A80" s="261" t="s">
        <v>258</v>
      </c>
      <c r="B80" s="14">
        <v>223956.1</v>
      </c>
      <c r="C80" s="121">
        <v>503</v>
      </c>
      <c r="D80" s="214" t="s">
        <v>275</v>
      </c>
    </row>
    <row r="81" spans="1:4" ht="27" customHeight="1">
      <c r="A81" s="259" t="s">
        <v>93</v>
      </c>
      <c r="B81" s="101"/>
      <c r="C81" s="102"/>
      <c r="D81" s="95"/>
    </row>
    <row r="82" spans="1:4" ht="16.5" customHeight="1">
      <c r="A82" s="259" t="s">
        <v>34</v>
      </c>
      <c r="B82" s="266">
        <v>1021525.2</v>
      </c>
      <c r="C82" s="120">
        <v>4278</v>
      </c>
      <c r="D82" s="9" t="s">
        <v>13</v>
      </c>
    </row>
    <row r="83" spans="1:4" ht="16.5" customHeight="1">
      <c r="A83" s="218" t="s">
        <v>55</v>
      </c>
      <c r="B83" s="265">
        <v>602152.6</v>
      </c>
      <c r="C83" s="221">
        <v>2776</v>
      </c>
      <c r="D83" s="21" t="s">
        <v>56</v>
      </c>
    </row>
    <row r="84" spans="1:4" ht="76.5">
      <c r="A84" s="261" t="s">
        <v>259</v>
      </c>
      <c r="B84" s="14">
        <v>419372.6</v>
      </c>
      <c r="C84" s="121">
        <v>1502</v>
      </c>
      <c r="D84" s="214" t="s">
        <v>276</v>
      </c>
    </row>
    <row r="85" spans="1:4" ht="27" customHeight="1">
      <c r="A85" s="259" t="s">
        <v>94</v>
      </c>
      <c r="B85" s="101"/>
      <c r="C85" s="102"/>
      <c r="D85" s="95"/>
    </row>
    <row r="86" spans="1:4" s="8" customFormat="1" ht="16.5" customHeight="1">
      <c r="A86" s="259" t="s">
        <v>34</v>
      </c>
      <c r="B86" s="266">
        <v>240537.7</v>
      </c>
      <c r="C86" s="120">
        <v>1057</v>
      </c>
      <c r="D86" s="9" t="s">
        <v>13</v>
      </c>
    </row>
    <row r="87" spans="1:4" ht="16.5" customHeight="1">
      <c r="A87" s="218" t="s">
        <v>39</v>
      </c>
      <c r="B87" s="265">
        <v>4039</v>
      </c>
      <c r="C87" s="221">
        <v>34</v>
      </c>
      <c r="D87" s="21" t="s">
        <v>40</v>
      </c>
    </row>
    <row r="88" spans="1:4" ht="16.5" customHeight="1">
      <c r="A88" s="218" t="s">
        <v>45</v>
      </c>
      <c r="B88" s="265">
        <v>20791.8</v>
      </c>
      <c r="C88" s="221">
        <v>85</v>
      </c>
      <c r="D88" s="21" t="s">
        <v>46</v>
      </c>
    </row>
    <row r="89" spans="1:4" ht="16.5" customHeight="1">
      <c r="A89" s="218" t="s">
        <v>55</v>
      </c>
      <c r="B89" s="265">
        <v>151246.39999999999</v>
      </c>
      <c r="C89" s="221">
        <v>670</v>
      </c>
      <c r="D89" s="21" t="s">
        <v>56</v>
      </c>
    </row>
    <row r="90" spans="1:4" s="8" customFormat="1" ht="63.75">
      <c r="A90" s="258" t="s">
        <v>260</v>
      </c>
      <c r="B90" s="14">
        <v>64460.5</v>
      </c>
      <c r="C90" s="121">
        <v>268</v>
      </c>
      <c r="D90" s="214" t="s">
        <v>277</v>
      </c>
    </row>
    <row r="91" spans="1:4" s="8" customFormat="1" ht="27" customHeight="1">
      <c r="A91" s="259" t="s">
        <v>95</v>
      </c>
      <c r="B91" s="101"/>
      <c r="C91" s="102"/>
      <c r="D91" s="95"/>
    </row>
    <row r="92" spans="1:4" ht="16.5" customHeight="1">
      <c r="A92" s="259" t="s">
        <v>34</v>
      </c>
      <c r="B92" s="3" t="s">
        <v>2</v>
      </c>
      <c r="C92" s="120">
        <v>1250</v>
      </c>
      <c r="D92" s="9" t="s">
        <v>13</v>
      </c>
    </row>
    <row r="93" spans="1:4" ht="38.25">
      <c r="A93" s="263" t="s">
        <v>261</v>
      </c>
      <c r="B93" s="3" t="s">
        <v>2</v>
      </c>
      <c r="C93" s="121">
        <v>1250</v>
      </c>
      <c r="D93" s="215" t="s">
        <v>281</v>
      </c>
    </row>
    <row r="94" spans="1:4" ht="27" customHeight="1">
      <c r="A94" s="259" t="s">
        <v>96</v>
      </c>
      <c r="B94" s="101"/>
      <c r="C94" s="102"/>
      <c r="D94" s="95"/>
    </row>
    <row r="95" spans="1:4" ht="16.5" customHeight="1">
      <c r="A95" s="259" t="s">
        <v>34</v>
      </c>
      <c r="B95" s="266">
        <v>152661.6</v>
      </c>
      <c r="C95" s="120">
        <v>791</v>
      </c>
      <c r="D95" s="9" t="s">
        <v>13</v>
      </c>
    </row>
    <row r="96" spans="1:4" ht="16.5" customHeight="1">
      <c r="A96" s="218" t="s">
        <v>39</v>
      </c>
      <c r="B96" s="265">
        <v>16095.2</v>
      </c>
      <c r="C96" s="221">
        <v>84</v>
      </c>
      <c r="D96" s="21" t="s">
        <v>40</v>
      </c>
    </row>
    <row r="97" spans="1:4" ht="16.5" customHeight="1">
      <c r="A97" s="218" t="s">
        <v>55</v>
      </c>
      <c r="B97" s="265">
        <v>75387.100000000006</v>
      </c>
      <c r="C97" s="221">
        <v>432</v>
      </c>
      <c r="D97" s="21" t="s">
        <v>56</v>
      </c>
    </row>
    <row r="98" spans="1:4" ht="16.5" customHeight="1">
      <c r="A98" s="218" t="s">
        <v>61</v>
      </c>
      <c r="B98" s="265">
        <v>23660.9</v>
      </c>
      <c r="C98" s="221">
        <v>103</v>
      </c>
      <c r="D98" s="21" t="s">
        <v>62</v>
      </c>
    </row>
    <row r="99" spans="1:4" ht="16.5" customHeight="1">
      <c r="A99" s="218" t="s">
        <v>63</v>
      </c>
      <c r="B99" s="265">
        <v>3384.2</v>
      </c>
      <c r="C99" s="221">
        <v>25</v>
      </c>
      <c r="D99" s="21" t="s">
        <v>119</v>
      </c>
    </row>
    <row r="100" spans="1:4" ht="25.5">
      <c r="A100" s="258" t="s">
        <v>262</v>
      </c>
      <c r="B100" s="14">
        <v>34134.199999999997</v>
      </c>
      <c r="C100" s="121">
        <v>147</v>
      </c>
      <c r="D100" s="216" t="s">
        <v>263</v>
      </c>
    </row>
    <row r="101" spans="1:4" s="8" customFormat="1" ht="27" customHeight="1">
      <c r="A101" s="259" t="s">
        <v>97</v>
      </c>
      <c r="B101" s="101"/>
      <c r="C101" s="102"/>
      <c r="D101" s="95"/>
    </row>
    <row r="102" spans="1:4" s="8" customFormat="1" ht="16.5" customHeight="1">
      <c r="A102" s="259" t="s">
        <v>34</v>
      </c>
      <c r="B102" s="266">
        <v>518055.1</v>
      </c>
      <c r="C102" s="217">
        <v>1904</v>
      </c>
      <c r="D102" s="9" t="s">
        <v>13</v>
      </c>
    </row>
    <row r="103" spans="1:4" ht="16.5" customHeight="1">
      <c r="A103" s="218" t="s">
        <v>38</v>
      </c>
      <c r="B103" s="265">
        <v>11024.4</v>
      </c>
      <c r="C103" s="221">
        <v>58</v>
      </c>
      <c r="D103" s="21" t="s">
        <v>38</v>
      </c>
    </row>
    <row r="104" spans="1:4" ht="16.5" customHeight="1">
      <c r="A104" s="218" t="s">
        <v>39</v>
      </c>
      <c r="B104" s="265">
        <v>19440.099999999999</v>
      </c>
      <c r="C104" s="221">
        <v>85</v>
      </c>
      <c r="D104" s="21" t="s">
        <v>40</v>
      </c>
    </row>
    <row r="105" spans="1:4" ht="16.5" customHeight="1">
      <c r="A105" s="218" t="s">
        <v>112</v>
      </c>
      <c r="B105" s="265">
        <v>10128.5</v>
      </c>
      <c r="C105" s="221">
        <v>54</v>
      </c>
      <c r="D105" s="21" t="s">
        <v>248</v>
      </c>
    </row>
    <row r="106" spans="1:4" ht="16.5" customHeight="1">
      <c r="A106" s="218" t="s">
        <v>41</v>
      </c>
      <c r="B106" s="265">
        <v>862.2</v>
      </c>
      <c r="C106" s="221">
        <v>4</v>
      </c>
      <c r="D106" s="21" t="s">
        <v>42</v>
      </c>
    </row>
    <row r="107" spans="1:4" ht="16.5" customHeight="1">
      <c r="A107" s="218" t="s">
        <v>49</v>
      </c>
      <c r="B107" s="265">
        <v>22450.7</v>
      </c>
      <c r="C107" s="221">
        <v>64</v>
      </c>
      <c r="D107" s="21" t="s">
        <v>50</v>
      </c>
    </row>
    <row r="108" spans="1:4" ht="16.5" customHeight="1">
      <c r="A108" s="218" t="s">
        <v>55</v>
      </c>
      <c r="B108" s="265">
        <v>245959.4</v>
      </c>
      <c r="C108" s="221">
        <v>995</v>
      </c>
      <c r="D108" s="21" t="s">
        <v>56</v>
      </c>
    </row>
    <row r="109" spans="1:4" ht="16.5" customHeight="1">
      <c r="A109" s="218" t="s">
        <v>228</v>
      </c>
      <c r="B109" s="265">
        <v>1783.8</v>
      </c>
      <c r="C109" s="221">
        <v>11</v>
      </c>
      <c r="D109" s="21" t="s">
        <v>242</v>
      </c>
    </row>
    <row r="110" spans="1:4" ht="16.5" customHeight="1">
      <c r="A110" s="218" t="s">
        <v>59</v>
      </c>
      <c r="B110" s="265">
        <v>3095.1</v>
      </c>
      <c r="C110" s="221">
        <v>16</v>
      </c>
      <c r="D110" s="21" t="s">
        <v>60</v>
      </c>
    </row>
    <row r="111" spans="1:4" ht="16.5" customHeight="1">
      <c r="A111" s="218" t="s">
        <v>231</v>
      </c>
      <c r="B111" s="265">
        <v>966.4</v>
      </c>
      <c r="C111" s="221">
        <v>7</v>
      </c>
      <c r="D111" s="21" t="s">
        <v>245</v>
      </c>
    </row>
    <row r="112" spans="1:4" ht="16.5" customHeight="1">
      <c r="A112" s="218" t="s">
        <v>63</v>
      </c>
      <c r="B112" s="265">
        <v>31575.3</v>
      </c>
      <c r="C112" s="221">
        <v>94</v>
      </c>
      <c r="D112" s="21" t="s">
        <v>119</v>
      </c>
    </row>
    <row r="113" spans="1:4" ht="63.75">
      <c r="A113" s="261" t="s">
        <v>264</v>
      </c>
      <c r="B113" s="14">
        <v>170769.2</v>
      </c>
      <c r="C113" s="121">
        <v>516</v>
      </c>
      <c r="D113" s="214" t="s">
        <v>265</v>
      </c>
    </row>
    <row r="114" spans="1:4" ht="27" customHeight="1">
      <c r="A114" s="259" t="s">
        <v>98</v>
      </c>
      <c r="B114" s="101"/>
      <c r="C114" s="102"/>
      <c r="D114" s="95"/>
    </row>
    <row r="115" spans="1:4" ht="16.5" customHeight="1">
      <c r="A115" s="259" t="s">
        <v>34</v>
      </c>
      <c r="B115" s="266">
        <v>74484.7</v>
      </c>
      <c r="C115" s="120">
        <v>344</v>
      </c>
      <c r="D115" s="9" t="s">
        <v>13</v>
      </c>
    </row>
    <row r="116" spans="1:4" ht="51">
      <c r="A116" s="261" t="s">
        <v>266</v>
      </c>
      <c r="B116" s="265">
        <v>74484.7</v>
      </c>
      <c r="C116" s="121">
        <v>344</v>
      </c>
      <c r="D116" s="214" t="s">
        <v>278</v>
      </c>
    </row>
    <row r="117" spans="1:4" ht="27" customHeight="1">
      <c r="A117" s="259" t="s">
        <v>99</v>
      </c>
      <c r="B117" s="101"/>
      <c r="C117" s="102"/>
      <c r="D117" s="95"/>
    </row>
    <row r="118" spans="1:4" ht="16.5" customHeight="1">
      <c r="A118" s="259" t="s">
        <v>34</v>
      </c>
      <c r="B118" s="67" t="s">
        <v>2</v>
      </c>
      <c r="C118" s="122">
        <v>147</v>
      </c>
      <c r="D118" s="9" t="s">
        <v>13</v>
      </c>
    </row>
    <row r="119" spans="1:4" s="8" customFormat="1" ht="38.25">
      <c r="A119" s="261" t="s">
        <v>267</v>
      </c>
      <c r="B119" s="3" t="s">
        <v>2</v>
      </c>
      <c r="C119" s="121">
        <v>147</v>
      </c>
      <c r="D119" s="214" t="s">
        <v>268</v>
      </c>
    </row>
    <row r="120" spans="1:4" s="8" customFormat="1" ht="27" customHeight="1">
      <c r="A120" s="259" t="s">
        <v>100</v>
      </c>
      <c r="B120" s="101"/>
      <c r="C120" s="102"/>
      <c r="D120" s="96"/>
    </row>
    <row r="121" spans="1:4" ht="16.5" customHeight="1">
      <c r="A121" s="259" t="s">
        <v>34</v>
      </c>
      <c r="B121" s="266">
        <v>183924.7</v>
      </c>
      <c r="C121" s="120">
        <v>1060</v>
      </c>
      <c r="D121" s="9" t="s">
        <v>13</v>
      </c>
    </row>
    <row r="122" spans="1:4" ht="16.5" customHeight="1">
      <c r="A122" s="218" t="s">
        <v>39</v>
      </c>
      <c r="B122" s="265">
        <v>14615.4</v>
      </c>
      <c r="C122" s="221">
        <v>97</v>
      </c>
      <c r="D122" s="21" t="s">
        <v>40</v>
      </c>
    </row>
    <row r="123" spans="1:4" ht="16.5" customHeight="1">
      <c r="A123" s="218" t="s">
        <v>43</v>
      </c>
      <c r="B123" s="265">
        <v>631.6</v>
      </c>
      <c r="C123" s="221">
        <v>11</v>
      </c>
      <c r="D123" s="21" t="s">
        <v>44</v>
      </c>
    </row>
    <row r="124" spans="1:4" ht="16.5" customHeight="1">
      <c r="A124" s="218" t="s">
        <v>45</v>
      </c>
      <c r="B124" s="265">
        <v>14217.9</v>
      </c>
      <c r="C124" s="221">
        <v>123</v>
      </c>
      <c r="D124" s="21" t="s">
        <v>46</v>
      </c>
    </row>
    <row r="125" spans="1:4" ht="16.5" customHeight="1">
      <c r="A125" s="218" t="s">
        <v>49</v>
      </c>
      <c r="B125" s="265">
        <v>611.70000000000005</v>
      </c>
      <c r="C125" s="221">
        <v>7</v>
      </c>
      <c r="D125" s="21" t="s">
        <v>50</v>
      </c>
    </row>
    <row r="126" spans="1:4" ht="16.5" customHeight="1">
      <c r="A126" s="218" t="s">
        <v>53</v>
      </c>
      <c r="B126" s="265">
        <v>233.4</v>
      </c>
      <c r="C126" s="221">
        <v>3</v>
      </c>
      <c r="D126" s="21" t="s">
        <v>54</v>
      </c>
    </row>
    <row r="127" spans="1:4" ht="16.5" customHeight="1">
      <c r="A127" s="218" t="s">
        <v>55</v>
      </c>
      <c r="B127" s="265">
        <v>109246.2</v>
      </c>
      <c r="C127" s="221">
        <v>567</v>
      </c>
      <c r="D127" s="21" t="s">
        <v>56</v>
      </c>
    </row>
    <row r="128" spans="1:4" s="8" customFormat="1" ht="38.25">
      <c r="A128" s="261" t="s">
        <v>269</v>
      </c>
      <c r="B128" s="14">
        <v>44368.5</v>
      </c>
      <c r="C128" s="121">
        <v>252</v>
      </c>
      <c r="D128" s="214" t="s">
        <v>280</v>
      </c>
    </row>
    <row r="129" spans="1:4" s="8" customFormat="1" ht="27" customHeight="1">
      <c r="A129" s="259" t="s">
        <v>101</v>
      </c>
      <c r="B129" s="101"/>
      <c r="C129" s="102"/>
      <c r="D129" s="95"/>
    </row>
    <row r="130" spans="1:4" ht="16.5" customHeight="1">
      <c r="A130" s="259" t="s">
        <v>34</v>
      </c>
      <c r="B130" s="266">
        <v>65922.3</v>
      </c>
      <c r="C130" s="120">
        <v>362</v>
      </c>
      <c r="D130" s="9" t="s">
        <v>13</v>
      </c>
    </row>
    <row r="131" spans="1:4" ht="16.5" customHeight="1">
      <c r="A131" s="218" t="s">
        <v>55</v>
      </c>
      <c r="B131" s="265">
        <v>12613.4</v>
      </c>
      <c r="C131" s="221">
        <v>72</v>
      </c>
      <c r="D131" s="21" t="s">
        <v>56</v>
      </c>
    </row>
    <row r="132" spans="1:4" ht="16.5" customHeight="1">
      <c r="A132" s="218" t="s">
        <v>61</v>
      </c>
      <c r="B132" s="265">
        <v>40383.300000000003</v>
      </c>
      <c r="C132" s="221">
        <v>213</v>
      </c>
      <c r="D132" s="21" t="s">
        <v>62</v>
      </c>
    </row>
    <row r="133" spans="1:4" ht="25.5">
      <c r="A133" s="261" t="s">
        <v>270</v>
      </c>
      <c r="B133" s="14">
        <v>12925.6</v>
      </c>
      <c r="C133" s="121">
        <v>77</v>
      </c>
      <c r="D133" s="214" t="s">
        <v>271</v>
      </c>
    </row>
    <row r="135" spans="1:4">
      <c r="A135" s="336"/>
      <c r="B135" s="336"/>
      <c r="C135" s="336"/>
      <c r="D135" s="336"/>
    </row>
  </sheetData>
  <mergeCells count="4">
    <mergeCell ref="A2:D2"/>
    <mergeCell ref="A3:A4"/>
    <mergeCell ref="D3:D4"/>
    <mergeCell ref="A135:D135"/>
  </mergeCells>
  <printOptions horizontalCentered="1"/>
  <pageMargins left="0.39370078740157483" right="0.39370078740157483" top="0.59055118110236227" bottom="0.59055118110236227" header="0.31496062992125984" footer="0.31496062992125984"/>
  <pageSetup paperSize="9" scale="67" fitToHeight="0" orientation="portrait" r:id="rId1"/>
  <headerFooter>
    <oddFooter>&amp;C&amp;9Strona &amp;P z &amp;N</oddFooter>
  </headerFooter>
  <rowBreaks count="2" manualBreakCount="2">
    <brk id="50" max="3" man="1"/>
    <brk id="9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0"/>
  <sheetViews>
    <sheetView zoomScale="90" zoomScaleNormal="90" workbookViewId="0">
      <pane xSplit="2" ySplit="5" topLeftCell="C6" activePane="bottomRight" state="frozen"/>
      <selection activeCell="A2" sqref="A2:D2"/>
      <selection pane="topRight" activeCell="A2" sqref="A2:D2"/>
      <selection pane="bottomLeft" activeCell="A2" sqref="A2:D2"/>
      <selection pane="bottomRight" activeCell="A2" sqref="A2:Q2"/>
    </sheetView>
  </sheetViews>
  <sheetFormatPr defaultRowHeight="12.75"/>
  <cols>
    <col min="1" max="1" width="57.140625" style="2" customWidth="1"/>
    <col min="2" max="2" width="4.28515625" style="2" customWidth="1"/>
    <col min="3" max="15" width="15.7109375" style="2" customWidth="1"/>
    <col min="16" max="16" width="15.7109375" style="1" customWidth="1"/>
    <col min="17" max="17" width="15.7109375" style="2" customWidth="1"/>
    <col min="18" max="16384" width="9.140625" style="2"/>
  </cols>
  <sheetData>
    <row r="2" spans="1:17" s="25" customFormat="1" ht="30" customHeight="1">
      <c r="A2" s="276" t="s">
        <v>283</v>
      </c>
      <c r="B2" s="276"/>
      <c r="C2" s="276"/>
      <c r="D2" s="276"/>
      <c r="E2" s="276"/>
      <c r="F2" s="276"/>
      <c r="G2" s="276"/>
      <c r="H2" s="276"/>
      <c r="I2" s="276"/>
      <c r="J2" s="276"/>
      <c r="K2" s="276"/>
      <c r="L2" s="276"/>
      <c r="M2" s="276"/>
      <c r="N2" s="276"/>
      <c r="O2" s="276"/>
      <c r="P2" s="276"/>
      <c r="Q2" s="276"/>
    </row>
    <row r="3" spans="1:17" ht="24.75" customHeight="1">
      <c r="A3" s="280" t="s">
        <v>209</v>
      </c>
      <c r="B3" s="281"/>
      <c r="C3" s="270">
        <v>2005</v>
      </c>
      <c r="D3" s="273">
        <v>2006</v>
      </c>
      <c r="E3" s="270">
        <v>2007</v>
      </c>
      <c r="F3" s="270">
        <v>2008</v>
      </c>
      <c r="G3" s="270">
        <v>2009</v>
      </c>
      <c r="H3" s="270">
        <v>2010</v>
      </c>
      <c r="I3" s="270">
        <v>2011</v>
      </c>
      <c r="J3" s="270">
        <v>2012</v>
      </c>
      <c r="K3" s="270">
        <v>2013</v>
      </c>
      <c r="L3" s="270">
        <v>2014</v>
      </c>
      <c r="M3" s="270">
        <v>2015</v>
      </c>
      <c r="N3" s="270">
        <v>2016</v>
      </c>
      <c r="O3" s="270">
        <v>2017</v>
      </c>
      <c r="P3" s="277">
        <v>2018</v>
      </c>
      <c r="Q3" s="277">
        <v>2019</v>
      </c>
    </row>
    <row r="4" spans="1:17" ht="34.5" customHeight="1">
      <c r="A4" s="282"/>
      <c r="B4" s="283"/>
      <c r="C4" s="271"/>
      <c r="D4" s="274"/>
      <c r="E4" s="271"/>
      <c r="F4" s="271"/>
      <c r="G4" s="271"/>
      <c r="H4" s="271"/>
      <c r="I4" s="271"/>
      <c r="J4" s="271"/>
      <c r="K4" s="271"/>
      <c r="L4" s="271"/>
      <c r="M4" s="271"/>
      <c r="N4" s="271"/>
      <c r="O4" s="271"/>
      <c r="P4" s="278"/>
      <c r="Q4" s="278"/>
    </row>
    <row r="5" spans="1:17" ht="51" customHeight="1" thickBot="1">
      <c r="A5" s="284"/>
      <c r="B5" s="285"/>
      <c r="C5" s="272"/>
      <c r="D5" s="275"/>
      <c r="E5" s="272"/>
      <c r="F5" s="272"/>
      <c r="G5" s="272"/>
      <c r="H5" s="272"/>
      <c r="I5" s="272"/>
      <c r="J5" s="272"/>
      <c r="K5" s="272"/>
      <c r="L5" s="272"/>
      <c r="M5" s="272"/>
      <c r="N5" s="272"/>
      <c r="O5" s="272"/>
      <c r="P5" s="279"/>
      <c r="Q5" s="279"/>
    </row>
    <row r="6" spans="1:17" s="8" customFormat="1" ht="33" customHeight="1">
      <c r="A6" s="194" t="s">
        <v>198</v>
      </c>
      <c r="B6" s="153" t="s">
        <v>0</v>
      </c>
      <c r="C6" s="6">
        <v>91250483.900000006</v>
      </c>
      <c r="D6" s="4">
        <v>107268536</v>
      </c>
      <c r="E6" s="5">
        <v>135714307.90000001</v>
      </c>
      <c r="F6" s="6">
        <v>154630532.90000001</v>
      </c>
      <c r="G6" s="6">
        <v>163576573.5</v>
      </c>
      <c r="H6" s="6">
        <v>170211984</v>
      </c>
      <c r="I6" s="6">
        <v>191280757.69999999</v>
      </c>
      <c r="J6" s="6">
        <v>177376400.40000001</v>
      </c>
      <c r="K6" s="6">
        <v>167006689.69999999</v>
      </c>
      <c r="L6" s="6">
        <v>175420477.40000001</v>
      </c>
      <c r="M6" s="6">
        <v>181772010</v>
      </c>
      <c r="N6" s="7">
        <v>177436303.30000001</v>
      </c>
      <c r="O6" s="98">
        <v>197421977.79999998</v>
      </c>
      <c r="P6" s="98">
        <v>229878445.6186496</v>
      </c>
      <c r="Q6" s="237">
        <v>243083744.70694518</v>
      </c>
    </row>
    <row r="7" spans="1:17" s="8" customFormat="1" ht="15" customHeight="1">
      <c r="A7" s="9"/>
      <c r="B7" s="154" t="s">
        <v>1</v>
      </c>
      <c r="C7" s="10" t="s">
        <v>2</v>
      </c>
      <c r="D7" s="97">
        <v>113</v>
      </c>
      <c r="E7" s="97">
        <v>117</v>
      </c>
      <c r="F7" s="3">
        <v>109.9</v>
      </c>
      <c r="G7" s="3">
        <v>105.9</v>
      </c>
      <c r="H7" s="97">
        <v>104.4</v>
      </c>
      <c r="I7" s="97">
        <v>111</v>
      </c>
      <c r="J7" s="97">
        <v>92.7</v>
      </c>
      <c r="K7" s="3">
        <v>94.4</v>
      </c>
      <c r="L7" s="3">
        <v>106.1</v>
      </c>
      <c r="M7" s="97">
        <v>103.9</v>
      </c>
      <c r="N7" s="7">
        <v>97.8</v>
      </c>
      <c r="O7" s="67">
        <v>110.2</v>
      </c>
      <c r="P7" s="67">
        <v>114.3</v>
      </c>
      <c r="Q7" s="12">
        <v>105.1</v>
      </c>
    </row>
    <row r="8" spans="1:17" s="8" customFormat="1" ht="26.25" customHeight="1">
      <c r="A8" s="22" t="s">
        <v>140</v>
      </c>
      <c r="B8" s="154"/>
      <c r="C8" s="10"/>
      <c r="D8" s="4"/>
      <c r="E8" s="5"/>
      <c r="F8" s="3"/>
      <c r="G8" s="3"/>
      <c r="H8" s="3"/>
      <c r="I8" s="3"/>
      <c r="J8" s="3"/>
      <c r="K8" s="3"/>
      <c r="L8" s="3"/>
      <c r="M8" s="3"/>
      <c r="N8" s="3"/>
      <c r="O8" s="3"/>
      <c r="P8" s="3"/>
      <c r="Q8" s="5"/>
    </row>
    <row r="9" spans="1:17" s="8" customFormat="1" ht="27" customHeight="1">
      <c r="A9" s="156" t="s">
        <v>199</v>
      </c>
      <c r="B9" s="154" t="s">
        <v>0</v>
      </c>
      <c r="C9" s="3">
        <v>82470040.700000003</v>
      </c>
      <c r="D9" s="4">
        <v>101333211</v>
      </c>
      <c r="E9" s="5">
        <v>125906213</v>
      </c>
      <c r="F9" s="3">
        <v>147350609.5</v>
      </c>
      <c r="G9" s="3">
        <v>154421942.19999999</v>
      </c>
      <c r="H9" s="3">
        <v>160857585.30000001</v>
      </c>
      <c r="I9" s="3">
        <v>182194221.40000001</v>
      </c>
      <c r="J9" s="3">
        <v>170643811.30000001</v>
      </c>
      <c r="K9" s="3">
        <v>158008759.09999999</v>
      </c>
      <c r="L9" s="3">
        <v>165705675.80000001</v>
      </c>
      <c r="M9" s="3">
        <v>171302515.80000001</v>
      </c>
      <c r="N9" s="7">
        <v>166844232.40000001</v>
      </c>
      <c r="O9" s="67">
        <v>186798023.09999999</v>
      </c>
      <c r="P9" s="67">
        <v>218147999.19999999</v>
      </c>
      <c r="Q9" s="12">
        <v>230209264.25286999</v>
      </c>
    </row>
    <row r="10" spans="1:17" s="8" customFormat="1" ht="15" customHeight="1">
      <c r="A10" s="13"/>
      <c r="B10" s="154" t="s">
        <v>1</v>
      </c>
      <c r="C10" s="10" t="s">
        <v>2</v>
      </c>
      <c r="D10" s="195">
        <v>118.1</v>
      </c>
      <c r="E10" s="12">
        <v>115.5</v>
      </c>
      <c r="F10" s="67">
        <v>112.1</v>
      </c>
      <c r="G10" s="67">
        <v>105.1</v>
      </c>
      <c r="H10" s="12">
        <v>104.6</v>
      </c>
      <c r="I10" s="12">
        <v>111.8</v>
      </c>
      <c r="J10" s="12">
        <v>93.7</v>
      </c>
      <c r="K10" s="67">
        <v>94.1</v>
      </c>
      <c r="L10" s="67">
        <v>105.9</v>
      </c>
      <c r="M10" s="3">
        <v>103.7</v>
      </c>
      <c r="N10" s="7">
        <v>97.6</v>
      </c>
      <c r="O10" s="67">
        <v>110.9</v>
      </c>
      <c r="P10" s="67">
        <v>114.6</v>
      </c>
      <c r="Q10" s="12">
        <v>104.8</v>
      </c>
    </row>
    <row r="11" spans="1:17" ht="27" customHeight="1">
      <c r="A11" s="22" t="s">
        <v>141</v>
      </c>
      <c r="B11" s="155" t="s">
        <v>0</v>
      </c>
      <c r="C11" s="14">
        <v>38656778</v>
      </c>
      <c r="D11" s="15">
        <v>46697341.100000001</v>
      </c>
      <c r="E11" s="16">
        <v>58313639.600000001</v>
      </c>
      <c r="F11" s="14">
        <v>72092068.700000003</v>
      </c>
      <c r="G11" s="14">
        <v>67283326.599999994</v>
      </c>
      <c r="H11" s="14">
        <v>71800760.900000006</v>
      </c>
      <c r="I11" s="14">
        <v>64177343.5</v>
      </c>
      <c r="J11" s="14">
        <v>63101920.200000003</v>
      </c>
      <c r="K11" s="14">
        <v>52897977</v>
      </c>
      <c r="L11" s="14">
        <v>55516396.799999997</v>
      </c>
      <c r="M11" s="14">
        <v>56702340.5</v>
      </c>
      <c r="N11" s="17">
        <v>53473451.144859999</v>
      </c>
      <c r="O11" s="69">
        <v>65493185.225769997</v>
      </c>
      <c r="P11" s="69">
        <v>69507507.46085</v>
      </c>
      <c r="Q11" s="16">
        <v>67640639.223299995</v>
      </c>
    </row>
    <row r="12" spans="1:17" ht="15" customHeight="1">
      <c r="A12" s="19"/>
      <c r="B12" s="155" t="s">
        <v>1</v>
      </c>
      <c r="C12" s="10" t="s">
        <v>2</v>
      </c>
      <c r="D12" s="196">
        <v>116.7</v>
      </c>
      <c r="E12" s="18">
        <v>115</v>
      </c>
      <c r="F12" s="18">
        <v>117.8</v>
      </c>
      <c r="G12" s="18">
        <v>93.7</v>
      </c>
      <c r="H12" s="18">
        <v>107.6</v>
      </c>
      <c r="I12" s="18">
        <v>88.5</v>
      </c>
      <c r="J12" s="18">
        <v>98.7</v>
      </c>
      <c r="K12" s="18">
        <v>86.1</v>
      </c>
      <c r="L12" s="18">
        <v>106.5</v>
      </c>
      <c r="M12" s="18">
        <v>103.1</v>
      </c>
      <c r="N12" s="18">
        <v>95</v>
      </c>
      <c r="O12" s="18">
        <v>120.7</v>
      </c>
      <c r="P12" s="69">
        <v>103.7</v>
      </c>
      <c r="Q12" s="20">
        <v>96.3</v>
      </c>
    </row>
    <row r="13" spans="1:17" ht="27" customHeight="1">
      <c r="A13" s="22" t="s">
        <v>142</v>
      </c>
      <c r="B13" s="155" t="s">
        <v>0</v>
      </c>
      <c r="C13" s="14">
        <v>15391511.5</v>
      </c>
      <c r="D13" s="15">
        <v>19227203.800000001</v>
      </c>
      <c r="E13" s="16">
        <v>22970720</v>
      </c>
      <c r="F13" s="14">
        <v>27747441.800000001</v>
      </c>
      <c r="G13" s="14">
        <v>35816465.700000003</v>
      </c>
      <c r="H13" s="14">
        <v>37689546.899999999</v>
      </c>
      <c r="I13" s="14">
        <v>48915832.5</v>
      </c>
      <c r="J13" s="14">
        <v>46966033</v>
      </c>
      <c r="K13" s="14">
        <v>41019996.700000003</v>
      </c>
      <c r="L13" s="14">
        <v>46950815.5</v>
      </c>
      <c r="M13" s="14">
        <v>44727921.399999999</v>
      </c>
      <c r="N13" s="20">
        <v>37753845.700000003</v>
      </c>
      <c r="O13" s="69">
        <v>45074021.075139999</v>
      </c>
      <c r="P13" s="69">
        <v>54145221.9516</v>
      </c>
      <c r="Q13" s="20">
        <v>57562466.529009998</v>
      </c>
    </row>
    <row r="14" spans="1:17" ht="15" customHeight="1">
      <c r="A14" s="11"/>
      <c r="B14" s="155" t="s">
        <v>1</v>
      </c>
      <c r="C14" s="10" t="s">
        <v>2</v>
      </c>
      <c r="D14" s="196">
        <v>120.7</v>
      </c>
      <c r="E14" s="18">
        <v>113.3</v>
      </c>
      <c r="F14" s="18">
        <v>116.5</v>
      </c>
      <c r="G14" s="18">
        <v>128.1</v>
      </c>
      <c r="H14" s="18">
        <v>104.8</v>
      </c>
      <c r="I14" s="18">
        <v>128</v>
      </c>
      <c r="J14" s="18">
        <v>95.9</v>
      </c>
      <c r="K14" s="18">
        <v>88.4</v>
      </c>
      <c r="L14" s="18">
        <v>115.9</v>
      </c>
      <c r="M14" s="18">
        <v>96</v>
      </c>
      <c r="N14" s="18">
        <v>84.9</v>
      </c>
      <c r="O14" s="18">
        <v>118.6</v>
      </c>
      <c r="P14" s="69">
        <v>117.2</v>
      </c>
      <c r="Q14" s="20">
        <v>105.7</v>
      </c>
    </row>
    <row r="15" spans="1:17" ht="27" customHeight="1">
      <c r="A15" s="22" t="s">
        <v>143</v>
      </c>
      <c r="B15" s="155" t="s">
        <v>0</v>
      </c>
      <c r="C15" s="14">
        <v>28421751.199999999</v>
      </c>
      <c r="D15" s="15">
        <v>35408666.100000001</v>
      </c>
      <c r="E15" s="16">
        <v>44621853.399999999</v>
      </c>
      <c r="F15" s="14">
        <v>47511099</v>
      </c>
      <c r="G15" s="14">
        <v>51322149.899999999</v>
      </c>
      <c r="H15" s="14">
        <v>51367277.5</v>
      </c>
      <c r="I15" s="14">
        <v>69101045.400000006</v>
      </c>
      <c r="J15" s="14">
        <v>60575858.100000001</v>
      </c>
      <c r="K15" s="14">
        <v>64090785.399999999</v>
      </c>
      <c r="L15" s="14">
        <v>63238463.5</v>
      </c>
      <c r="M15" s="14">
        <v>69872253.900000006</v>
      </c>
      <c r="N15" s="20">
        <v>75616935.599999994</v>
      </c>
      <c r="O15" s="69">
        <v>76230816.788849995</v>
      </c>
      <c r="P15" s="69">
        <v>94495269.782360002</v>
      </c>
      <c r="Q15" s="20">
        <v>105006158.50056</v>
      </c>
    </row>
    <row r="16" spans="1:17" ht="15" customHeight="1">
      <c r="A16" s="11"/>
      <c r="B16" s="155" t="s">
        <v>1</v>
      </c>
      <c r="C16" s="10" t="s">
        <v>2</v>
      </c>
      <c r="D16" s="196">
        <v>118.5</v>
      </c>
      <c r="E16" s="18">
        <v>117.3</v>
      </c>
      <c r="F16" s="18">
        <v>102.5</v>
      </c>
      <c r="G16" s="18">
        <v>108.4</v>
      </c>
      <c r="H16" s="18">
        <v>100.5</v>
      </c>
      <c r="I16" s="18">
        <v>132.6</v>
      </c>
      <c r="J16" s="18">
        <v>87.4</v>
      </c>
      <c r="K16" s="18">
        <v>107</v>
      </c>
      <c r="L16" s="18">
        <v>98.9</v>
      </c>
      <c r="M16" s="18">
        <v>110</v>
      </c>
      <c r="N16" s="18">
        <v>107.8</v>
      </c>
      <c r="O16" s="18">
        <v>100</v>
      </c>
      <c r="P16" s="69">
        <v>122.5</v>
      </c>
      <c r="Q16" s="20">
        <v>110.6</v>
      </c>
    </row>
    <row r="17" spans="1:17" ht="37.5" customHeight="1">
      <c r="A17" s="22" t="s">
        <v>144</v>
      </c>
      <c r="B17" s="155" t="s">
        <v>0</v>
      </c>
      <c r="C17" s="14">
        <v>1756041.5</v>
      </c>
      <c r="D17" s="15">
        <v>2054025.4</v>
      </c>
      <c r="E17" s="16">
        <v>1967552.1</v>
      </c>
      <c r="F17" s="14">
        <v>2903431.9</v>
      </c>
      <c r="G17" s="14">
        <v>1878052.8</v>
      </c>
      <c r="H17" s="14">
        <v>1508528</v>
      </c>
      <c r="I17" s="14">
        <v>1745481.2</v>
      </c>
      <c r="J17" s="14">
        <v>1864150.6</v>
      </c>
      <c r="K17" s="14">
        <v>1507779.3</v>
      </c>
      <c r="L17" s="14">
        <v>1523805.8</v>
      </c>
      <c r="M17" s="14">
        <v>1527678.1</v>
      </c>
      <c r="N17" s="20">
        <v>1201007.3</v>
      </c>
      <c r="O17" s="69">
        <v>1503823.5</v>
      </c>
      <c r="P17" s="69">
        <v>1590525.5</v>
      </c>
      <c r="Q17" s="209">
        <v>1917494.4</v>
      </c>
    </row>
    <row r="18" spans="1:17" ht="15" customHeight="1">
      <c r="A18" s="11"/>
      <c r="B18" s="155" t="s">
        <v>1</v>
      </c>
      <c r="C18" s="10" t="s">
        <v>2</v>
      </c>
      <c r="D18" s="196">
        <v>112.7</v>
      </c>
      <c r="E18" s="18">
        <v>89.2</v>
      </c>
      <c r="F18" s="18">
        <v>141.5</v>
      </c>
      <c r="G18" s="18">
        <v>64.8</v>
      </c>
      <c r="H18" s="18">
        <v>80.5</v>
      </c>
      <c r="I18" s="18">
        <v>114.3</v>
      </c>
      <c r="J18" s="18">
        <v>106.8</v>
      </c>
      <c r="K18" s="18">
        <v>82.2</v>
      </c>
      <c r="L18" s="18">
        <v>102.1</v>
      </c>
      <c r="M18" s="18">
        <v>100.7</v>
      </c>
      <c r="N18" s="18">
        <v>78.900000000000006</v>
      </c>
      <c r="O18" s="18">
        <v>124</v>
      </c>
      <c r="P18" s="69">
        <v>103.6</v>
      </c>
      <c r="Q18" s="20">
        <v>119.7</v>
      </c>
    </row>
    <row r="19" spans="1:17" ht="27" customHeight="1">
      <c r="A19" s="157" t="s">
        <v>145</v>
      </c>
      <c r="B19" s="155" t="s">
        <v>0</v>
      </c>
      <c r="C19" s="14">
        <v>80713999.200000003</v>
      </c>
      <c r="D19" s="15">
        <v>99279185.599999994</v>
      </c>
      <c r="E19" s="16">
        <v>123938660.90000001</v>
      </c>
      <c r="F19" s="14">
        <v>144447177.59999999</v>
      </c>
      <c r="G19" s="14">
        <v>152543889.40000001</v>
      </c>
      <c r="H19" s="14">
        <v>159349057.30000001</v>
      </c>
      <c r="I19" s="14">
        <v>180448740.19999999</v>
      </c>
      <c r="J19" s="14">
        <v>168779660.69999999</v>
      </c>
      <c r="K19" s="14">
        <v>156500979.80000001</v>
      </c>
      <c r="L19" s="14">
        <v>164181870</v>
      </c>
      <c r="M19" s="14">
        <v>169774837.69999999</v>
      </c>
      <c r="N19" s="20">
        <v>165643225.10000002</v>
      </c>
      <c r="O19" s="69">
        <v>185294199.58976001</v>
      </c>
      <c r="P19" s="69">
        <v>216557473.69481</v>
      </c>
      <c r="Q19" s="20">
        <v>228291769.85288</v>
      </c>
    </row>
    <row r="20" spans="1:17" ht="15" customHeight="1">
      <c r="A20" s="214"/>
      <c r="B20" s="155" t="s">
        <v>1</v>
      </c>
      <c r="C20" s="10" t="s">
        <v>2</v>
      </c>
      <c r="D20" s="196">
        <v>118.2</v>
      </c>
      <c r="E20" s="18">
        <v>116</v>
      </c>
      <c r="F20" s="18">
        <v>111.7</v>
      </c>
      <c r="G20" s="18">
        <v>105.9</v>
      </c>
      <c r="H20" s="18">
        <v>111.1</v>
      </c>
      <c r="I20" s="18">
        <v>111.8</v>
      </c>
      <c r="J20" s="18">
        <v>93.6</v>
      </c>
      <c r="K20" s="18">
        <v>94.2</v>
      </c>
      <c r="L20" s="18">
        <v>105.9</v>
      </c>
      <c r="M20" s="18">
        <v>103.7</v>
      </c>
      <c r="N20" s="18">
        <v>97.8</v>
      </c>
      <c r="O20" s="18">
        <v>110.8</v>
      </c>
      <c r="P20" s="69">
        <v>114.7</v>
      </c>
      <c r="Q20" s="15">
        <v>104.7</v>
      </c>
    </row>
  </sheetData>
  <mergeCells count="17">
    <mergeCell ref="A2:Q2"/>
    <mergeCell ref="Q3:Q5"/>
    <mergeCell ref="A3:B5"/>
    <mergeCell ref="F3:F5"/>
    <mergeCell ref="G3:G5"/>
    <mergeCell ref="H3:H5"/>
    <mergeCell ref="I3:I5"/>
    <mergeCell ref="J3:J5"/>
    <mergeCell ref="P3:P5"/>
    <mergeCell ref="N3:N5"/>
    <mergeCell ref="O3:O5"/>
    <mergeCell ref="K3:K5"/>
    <mergeCell ref="L3:L5"/>
    <mergeCell ref="M3:M5"/>
    <mergeCell ref="C3:C5"/>
    <mergeCell ref="D3:D5"/>
    <mergeCell ref="E3:E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90" zoomScaleNormal="90" workbookViewId="0">
      <pane xSplit="1" ySplit="5" topLeftCell="B6" activePane="bottomRight" state="frozen"/>
      <selection activeCell="A2" sqref="A2:P2"/>
      <selection pane="topRight" activeCell="A2" sqref="A2:P2"/>
      <selection pane="bottomLeft" activeCell="A2" sqref="A2:P2"/>
      <selection pane="bottomRight" activeCell="A2" sqref="A2:F2"/>
    </sheetView>
  </sheetViews>
  <sheetFormatPr defaultRowHeight="12.75"/>
  <cols>
    <col min="1" max="1" width="34.28515625" style="28" customWidth="1"/>
    <col min="2" max="5" width="19.42578125" style="28" customWidth="1"/>
    <col min="6" max="6" width="18.28515625" style="28" bestFit="1" customWidth="1"/>
    <col min="7" max="16384" width="9.140625" style="28"/>
  </cols>
  <sheetData>
    <row r="2" spans="1:6" ht="52.5" customHeight="1">
      <c r="A2" s="276" t="s">
        <v>287</v>
      </c>
      <c r="B2" s="293"/>
      <c r="C2" s="294"/>
      <c r="D2" s="294"/>
      <c r="E2" s="294"/>
      <c r="F2" s="295"/>
    </row>
    <row r="3" spans="1:6" ht="37.5" customHeight="1">
      <c r="A3" s="286" t="s">
        <v>146</v>
      </c>
      <c r="B3" s="289"/>
      <c r="C3" s="289"/>
      <c r="D3" s="290"/>
      <c r="E3" s="290"/>
      <c r="F3" s="213"/>
    </row>
    <row r="4" spans="1:6" ht="33" customHeight="1">
      <c r="A4" s="287"/>
      <c r="B4" s="33">
        <v>2015</v>
      </c>
      <c r="C4" s="30">
        <v>2016</v>
      </c>
      <c r="D4" s="31">
        <v>2017</v>
      </c>
      <c r="E4" s="160">
        <v>2018</v>
      </c>
      <c r="F4" s="198">
        <v>2019</v>
      </c>
    </row>
    <row r="5" spans="1:6" ht="37.5" customHeight="1" thickBot="1">
      <c r="A5" s="288"/>
      <c r="B5" s="291" t="s">
        <v>126</v>
      </c>
      <c r="C5" s="292"/>
      <c r="D5" s="292"/>
      <c r="E5" s="292"/>
      <c r="F5" s="292"/>
    </row>
    <row r="6" spans="1:6" ht="33" customHeight="1">
      <c r="A6" s="158" t="s">
        <v>200</v>
      </c>
      <c r="B6" s="134">
        <v>171302515.80000001</v>
      </c>
      <c r="C6" s="49">
        <v>166844232.40000001</v>
      </c>
      <c r="D6" s="49">
        <v>186798023.08976001</v>
      </c>
      <c r="E6" s="3">
        <v>218147999.19480002</v>
      </c>
      <c r="F6" s="222">
        <v>230209264.30000001</v>
      </c>
    </row>
    <row r="7" spans="1:6" ht="19.5" customHeight="1">
      <c r="A7" s="37" t="s">
        <v>19</v>
      </c>
      <c r="B7" s="38">
        <v>14656722</v>
      </c>
      <c r="C7" s="14">
        <v>13721181.100000001</v>
      </c>
      <c r="D7" s="39">
        <v>16941012.355099998</v>
      </c>
      <c r="E7" s="14">
        <v>21102350.945780002</v>
      </c>
      <c r="F7" s="223">
        <v>22790215.719549999</v>
      </c>
    </row>
    <row r="8" spans="1:6" ht="19.5" customHeight="1">
      <c r="A8" s="37" t="s">
        <v>14</v>
      </c>
      <c r="B8" s="38">
        <v>8992760.9000000004</v>
      </c>
      <c r="C8" s="14">
        <v>6216637.4000000004</v>
      </c>
      <c r="D8" s="39">
        <v>7931623.8272900004</v>
      </c>
      <c r="E8" s="14">
        <v>9730294.6073599998</v>
      </c>
      <c r="F8" s="223">
        <v>10787758.89065</v>
      </c>
    </row>
    <row r="9" spans="1:6" ht="19.5" customHeight="1">
      <c r="A9" s="37" t="s">
        <v>20</v>
      </c>
      <c r="B9" s="38">
        <v>6313380.5</v>
      </c>
      <c r="C9" s="14">
        <v>5807164.5</v>
      </c>
      <c r="D9" s="39">
        <v>6648453.0320300004</v>
      </c>
      <c r="E9" s="14">
        <v>8335855.2109200004</v>
      </c>
      <c r="F9" s="223">
        <v>9938264.1616500001</v>
      </c>
    </row>
    <row r="10" spans="1:6" ht="19.5" customHeight="1">
      <c r="A10" s="37" t="s">
        <v>21</v>
      </c>
      <c r="B10" s="38">
        <v>4264309</v>
      </c>
      <c r="C10" s="14">
        <v>3952352.4</v>
      </c>
      <c r="D10" s="39">
        <v>4058649.4627999999</v>
      </c>
      <c r="E10" s="14">
        <v>4234313.40723</v>
      </c>
      <c r="F10" s="223">
        <v>5104811.1787599996</v>
      </c>
    </row>
    <row r="11" spans="1:6" ht="19.5" customHeight="1">
      <c r="A11" s="37" t="s">
        <v>22</v>
      </c>
      <c r="B11" s="38">
        <v>9515669.1999999993</v>
      </c>
      <c r="C11" s="14">
        <v>7647243.0999999996</v>
      </c>
      <c r="D11" s="39">
        <v>7862200.0594600001</v>
      </c>
      <c r="E11" s="14">
        <v>9853555.4857200012</v>
      </c>
      <c r="F11" s="223">
        <v>12253619.83869</v>
      </c>
    </row>
    <row r="12" spans="1:6" ht="19.5" customHeight="1">
      <c r="A12" s="37" t="s">
        <v>23</v>
      </c>
      <c r="B12" s="38">
        <v>18735441.199999999</v>
      </c>
      <c r="C12" s="14">
        <v>18862527.600000001</v>
      </c>
      <c r="D12" s="39">
        <v>18768956.315809999</v>
      </c>
      <c r="E12" s="14">
        <v>22092455.294610001</v>
      </c>
      <c r="F12" s="223">
        <v>21678310.983959999</v>
      </c>
    </row>
    <row r="13" spans="1:6" ht="19.5" customHeight="1">
      <c r="A13" s="37" t="s">
        <v>24</v>
      </c>
      <c r="B13" s="38">
        <v>31037243</v>
      </c>
      <c r="C13" s="14">
        <v>34561961.600000001</v>
      </c>
      <c r="D13" s="39">
        <v>38580113.087810002</v>
      </c>
      <c r="E13" s="14">
        <v>39400299.352630004</v>
      </c>
      <c r="F13" s="223">
        <v>37976455.347269997</v>
      </c>
    </row>
    <row r="14" spans="1:6" ht="19.5" customHeight="1">
      <c r="A14" s="37" t="s">
        <v>25</v>
      </c>
      <c r="B14" s="38">
        <v>3381055.7</v>
      </c>
      <c r="C14" s="14">
        <v>3940057.8</v>
      </c>
      <c r="D14" s="39">
        <v>3827458.68438</v>
      </c>
      <c r="E14" s="14">
        <v>5146411.4536700007</v>
      </c>
      <c r="F14" s="223">
        <v>6143674.3716599997</v>
      </c>
    </row>
    <row r="15" spans="1:6" ht="19.5" customHeight="1">
      <c r="A15" s="37" t="s">
        <v>26</v>
      </c>
      <c r="B15" s="38">
        <v>6515352.2000000002</v>
      </c>
      <c r="C15" s="14">
        <v>5701028.3000000007</v>
      </c>
      <c r="D15" s="39">
        <v>7842313.0905499998</v>
      </c>
      <c r="E15" s="14">
        <v>8709991.0017400011</v>
      </c>
      <c r="F15" s="223">
        <v>9088701.4135699999</v>
      </c>
    </row>
    <row r="16" spans="1:6" ht="19.5" customHeight="1">
      <c r="A16" s="37" t="s">
        <v>27</v>
      </c>
      <c r="B16" s="38">
        <v>4263746.8</v>
      </c>
      <c r="C16" s="14">
        <v>3240292.8</v>
      </c>
      <c r="D16" s="39">
        <v>4915899.4093399998</v>
      </c>
      <c r="E16" s="14">
        <v>5208437.7604099996</v>
      </c>
      <c r="F16" s="223">
        <v>5602618.4166000001</v>
      </c>
    </row>
    <row r="17" spans="1:6" ht="19.5" customHeight="1">
      <c r="A17" s="37" t="s">
        <v>28</v>
      </c>
      <c r="B17" s="38">
        <v>12038824</v>
      </c>
      <c r="C17" s="14">
        <v>11766511.899999999</v>
      </c>
      <c r="D17" s="39">
        <v>14104103.719550001</v>
      </c>
      <c r="E17" s="14">
        <v>16076496.10692</v>
      </c>
      <c r="F17" s="223">
        <v>17078522.84268</v>
      </c>
    </row>
    <row r="18" spans="1:6" ht="19.5" customHeight="1">
      <c r="A18" s="37" t="s">
        <v>29</v>
      </c>
      <c r="B18" s="38">
        <v>18682050.600000001</v>
      </c>
      <c r="C18" s="14">
        <v>18991829.899999999</v>
      </c>
      <c r="D18" s="39">
        <v>18737148.853379998</v>
      </c>
      <c r="E18" s="14">
        <v>23577957.78297</v>
      </c>
      <c r="F18" s="223">
        <v>26418201.500040002</v>
      </c>
    </row>
    <row r="19" spans="1:6" ht="19.5" customHeight="1">
      <c r="A19" s="37" t="s">
        <v>30</v>
      </c>
      <c r="B19" s="38">
        <v>4065808.3</v>
      </c>
      <c r="C19" s="14">
        <v>3509135.2</v>
      </c>
      <c r="D19" s="39">
        <v>4371317.2435999997</v>
      </c>
      <c r="E19" s="14">
        <v>5518584.4166799998</v>
      </c>
      <c r="F19" s="223">
        <v>5489105.8288500002</v>
      </c>
    </row>
    <row r="20" spans="1:6" ht="19.5" customHeight="1">
      <c r="A20" s="37" t="s">
        <v>31</v>
      </c>
      <c r="B20" s="38">
        <v>4787458.2</v>
      </c>
      <c r="C20" s="14">
        <v>4730865.4000000004</v>
      </c>
      <c r="D20" s="39">
        <v>4694835.2006299999</v>
      </c>
      <c r="E20" s="14">
        <v>6299595.1845700005</v>
      </c>
      <c r="F20" s="223">
        <v>5449285.1866500005</v>
      </c>
    </row>
    <row r="21" spans="1:6" ht="19.5" customHeight="1">
      <c r="A21" s="37" t="s">
        <v>32</v>
      </c>
      <c r="B21" s="38">
        <v>15282985.9</v>
      </c>
      <c r="C21" s="14">
        <v>15091479.300000001</v>
      </c>
      <c r="D21" s="39">
        <v>18921615.352219999</v>
      </c>
      <c r="E21" s="14">
        <v>21571144.97538</v>
      </c>
      <c r="F21" s="223">
        <v>24741082.677780002</v>
      </c>
    </row>
    <row r="22" spans="1:6" ht="19.5" customHeight="1">
      <c r="A22" s="37" t="s">
        <v>33</v>
      </c>
      <c r="B22" s="38">
        <v>8769708.3000000007</v>
      </c>
      <c r="C22" s="14">
        <v>9103964.1000000015</v>
      </c>
      <c r="D22" s="39">
        <v>8592323.3958000001</v>
      </c>
      <c r="E22" s="14">
        <v>11290256.208219999</v>
      </c>
      <c r="F22" s="223">
        <v>9668635.8945199996</v>
      </c>
    </row>
  </sheetData>
  <mergeCells count="4">
    <mergeCell ref="A3:A5"/>
    <mergeCell ref="B3:E3"/>
    <mergeCell ref="B5:F5"/>
    <mergeCell ref="A2:F2"/>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4"/>
  <sheetViews>
    <sheetView zoomScale="90" zoomScaleNormal="90" workbookViewId="0">
      <pane xSplit="1" ySplit="5" topLeftCell="B6" activePane="bottomRight" state="frozen"/>
      <selection activeCell="A2" sqref="A2:P2"/>
      <selection pane="topRight" activeCell="A2" sqref="A2:P2"/>
      <selection pane="bottomLeft" activeCell="A2" sqref="A2:P2"/>
      <selection pane="bottomRight" activeCell="A22" sqref="A22"/>
    </sheetView>
  </sheetViews>
  <sheetFormatPr defaultRowHeight="12.75"/>
  <cols>
    <col min="1" max="1" width="27.140625" style="28" customWidth="1"/>
    <col min="2" max="7" width="15.7109375" style="28" customWidth="1"/>
    <col min="8" max="8" width="15.7109375" style="32" customWidth="1"/>
    <col min="9" max="16" width="15.7109375" style="28" customWidth="1"/>
    <col min="17" max="17" width="15.7109375" style="41" customWidth="1"/>
    <col min="18" max="18" width="15.7109375" style="28" customWidth="1"/>
    <col min="19" max="16384" width="9.140625" style="28"/>
  </cols>
  <sheetData>
    <row r="2" spans="1:18" s="35" customFormat="1" ht="30" customHeight="1">
      <c r="A2" s="299" t="s">
        <v>212</v>
      </c>
      <c r="B2" s="300"/>
      <c r="C2" s="300"/>
      <c r="D2" s="300"/>
      <c r="E2" s="300"/>
      <c r="F2" s="300"/>
      <c r="G2" s="300"/>
      <c r="H2" s="300"/>
      <c r="I2" s="300"/>
      <c r="J2" s="300"/>
      <c r="K2" s="300"/>
      <c r="L2" s="300"/>
      <c r="M2" s="300"/>
      <c r="N2" s="300"/>
      <c r="O2" s="300"/>
      <c r="P2" s="300"/>
      <c r="Q2" s="300"/>
      <c r="R2" s="300"/>
    </row>
    <row r="3" spans="1:18" s="34" customFormat="1" ht="30" customHeight="1">
      <c r="A3" s="301" t="s">
        <v>147</v>
      </c>
      <c r="B3" s="304" t="s">
        <v>102</v>
      </c>
      <c r="C3" s="306" t="s">
        <v>296</v>
      </c>
      <c r="D3" s="307"/>
      <c r="E3" s="307"/>
      <c r="F3" s="307"/>
      <c r="G3" s="307"/>
      <c r="H3" s="307"/>
      <c r="I3" s="307"/>
      <c r="J3" s="307"/>
      <c r="K3" s="307"/>
      <c r="L3" s="307"/>
      <c r="M3" s="307"/>
      <c r="N3" s="307"/>
      <c r="O3" s="307"/>
      <c r="P3" s="307"/>
      <c r="Q3" s="307"/>
      <c r="R3" s="307"/>
    </row>
    <row r="4" spans="1:18" ht="33" customHeight="1">
      <c r="A4" s="302"/>
      <c r="B4" s="305"/>
      <c r="C4" s="161" t="s">
        <v>35</v>
      </c>
      <c r="D4" s="161" t="s">
        <v>14</v>
      </c>
      <c r="E4" s="164" t="s">
        <v>15</v>
      </c>
      <c r="F4" s="164" t="s">
        <v>16</v>
      </c>
      <c r="G4" s="164" t="s">
        <v>17</v>
      </c>
      <c r="H4" s="161" t="s">
        <v>23</v>
      </c>
      <c r="I4" s="161" t="s">
        <v>3</v>
      </c>
      <c r="J4" s="163" t="s">
        <v>4</v>
      </c>
      <c r="K4" s="163" t="s">
        <v>5</v>
      </c>
      <c r="L4" s="163" t="s">
        <v>6</v>
      </c>
      <c r="M4" s="159" t="s">
        <v>7</v>
      </c>
      <c r="N4" s="159" t="s">
        <v>8</v>
      </c>
      <c r="O4" s="163" t="s">
        <v>9</v>
      </c>
      <c r="P4" s="163" t="s">
        <v>10</v>
      </c>
      <c r="Q4" s="165" t="s">
        <v>11</v>
      </c>
      <c r="R4" s="162" t="s">
        <v>18</v>
      </c>
    </row>
    <row r="5" spans="1:18" s="29" customFormat="1" ht="33" customHeight="1" thickBot="1">
      <c r="A5" s="303"/>
      <c r="B5" s="297" t="s">
        <v>121</v>
      </c>
      <c r="C5" s="298"/>
      <c r="D5" s="298"/>
      <c r="E5" s="298"/>
      <c r="F5" s="298"/>
      <c r="G5" s="298"/>
      <c r="H5" s="298"/>
      <c r="I5" s="298"/>
      <c r="J5" s="298"/>
      <c r="K5" s="298"/>
      <c r="L5" s="298"/>
      <c r="M5" s="298"/>
      <c r="N5" s="298"/>
      <c r="O5" s="298"/>
      <c r="P5" s="298"/>
      <c r="Q5" s="298"/>
      <c r="R5" s="298"/>
    </row>
    <row r="6" spans="1:18" s="8" customFormat="1" ht="33" customHeight="1">
      <c r="A6" s="168" t="s">
        <v>200</v>
      </c>
      <c r="B6" s="7">
        <v>111453128.09999998</v>
      </c>
      <c r="C6" s="3">
        <v>9710731.0999999996</v>
      </c>
      <c r="D6" s="7">
        <v>6090070.2999999998</v>
      </c>
      <c r="E6" s="3">
        <v>4862547.2</v>
      </c>
      <c r="F6" s="7">
        <v>1988090.4</v>
      </c>
      <c r="G6" s="3">
        <v>5870009.9000000004</v>
      </c>
      <c r="H6" s="7">
        <v>10492709.9</v>
      </c>
      <c r="I6" s="3">
        <v>18588268.600000001</v>
      </c>
      <c r="J6" s="7">
        <v>3082513.1</v>
      </c>
      <c r="K6" s="3">
        <v>4851367.8</v>
      </c>
      <c r="L6" s="7">
        <v>2732397.3</v>
      </c>
      <c r="M6" s="3">
        <v>9251996.4000000004</v>
      </c>
      <c r="N6" s="7">
        <v>12806380.300000001</v>
      </c>
      <c r="O6" s="3">
        <v>2417276.6</v>
      </c>
      <c r="P6" s="7">
        <v>3013882.9</v>
      </c>
      <c r="Q6" s="3">
        <v>11147467.300000001</v>
      </c>
      <c r="R6" s="45">
        <v>4547419</v>
      </c>
    </row>
    <row r="7" spans="1:18" ht="19.5" customHeight="1">
      <c r="A7" s="37" t="s">
        <v>19</v>
      </c>
      <c r="B7" s="20">
        <v>7941320.0999999996</v>
      </c>
      <c r="C7" s="14">
        <v>6083159.2000000002</v>
      </c>
      <c r="D7" s="20">
        <v>8314</v>
      </c>
      <c r="E7" s="3" t="s">
        <v>286</v>
      </c>
      <c r="F7" s="7" t="s">
        <v>2</v>
      </c>
      <c r="G7" s="3" t="s">
        <v>2</v>
      </c>
      <c r="H7" s="20">
        <v>286474.8</v>
      </c>
      <c r="I7" s="14">
        <v>243913</v>
      </c>
      <c r="J7" s="20">
        <v>108970.9</v>
      </c>
      <c r="K7" s="14">
        <v>192490.1</v>
      </c>
      <c r="L7" s="7" t="s">
        <v>286</v>
      </c>
      <c r="M7" s="3" t="s">
        <v>286</v>
      </c>
      <c r="N7" s="20">
        <v>345308.8</v>
      </c>
      <c r="O7" s="3" t="s">
        <v>286</v>
      </c>
      <c r="P7" s="7" t="s">
        <v>286</v>
      </c>
      <c r="Q7" s="14">
        <v>100705</v>
      </c>
      <c r="R7" s="16" t="s">
        <v>286</v>
      </c>
    </row>
    <row r="8" spans="1:18" ht="19.5" customHeight="1">
      <c r="A8" s="37" t="s">
        <v>14</v>
      </c>
      <c r="B8" s="20">
        <v>5784224</v>
      </c>
      <c r="C8" s="3" t="s">
        <v>286</v>
      </c>
      <c r="D8" s="7" t="s">
        <v>286</v>
      </c>
      <c r="E8" s="14">
        <v>46822.1</v>
      </c>
      <c r="F8" s="20">
        <v>23944.5</v>
      </c>
      <c r="G8" s="14">
        <v>25682.3</v>
      </c>
      <c r="H8" s="20">
        <v>21519.9</v>
      </c>
      <c r="I8" s="14">
        <v>149948.4</v>
      </c>
      <c r="J8" s="7" t="s">
        <v>2</v>
      </c>
      <c r="K8" s="14">
        <v>10418.700000000001</v>
      </c>
      <c r="L8" s="20">
        <v>1834.6</v>
      </c>
      <c r="M8" s="3" t="s">
        <v>286</v>
      </c>
      <c r="N8" s="20">
        <v>26616.7</v>
      </c>
      <c r="O8" s="14">
        <v>12901.9</v>
      </c>
      <c r="P8" s="20">
        <v>88816.1</v>
      </c>
      <c r="Q8" s="14">
        <v>130535.9</v>
      </c>
      <c r="R8" s="16">
        <v>233341</v>
      </c>
    </row>
    <row r="9" spans="1:18" ht="19.5" customHeight="1">
      <c r="A9" s="37" t="s">
        <v>20</v>
      </c>
      <c r="B9" s="20">
        <v>4047447</v>
      </c>
      <c r="C9" s="14">
        <v>45822.400000000001</v>
      </c>
      <c r="D9" s="20">
        <v>30943.5</v>
      </c>
      <c r="E9" s="14">
        <v>3122586.6</v>
      </c>
      <c r="F9" s="20">
        <v>4007</v>
      </c>
      <c r="G9" s="14">
        <v>56098.5</v>
      </c>
      <c r="H9" s="20">
        <v>30287.1</v>
      </c>
      <c r="I9" s="14">
        <v>406929.6</v>
      </c>
      <c r="J9" s="20">
        <v>10151.1</v>
      </c>
      <c r="K9" s="14">
        <v>145093.5</v>
      </c>
      <c r="L9" s="20">
        <v>29334.9</v>
      </c>
      <c r="M9" s="14">
        <v>7290.6</v>
      </c>
      <c r="N9" s="20">
        <v>74392</v>
      </c>
      <c r="O9" s="14">
        <v>44628.7</v>
      </c>
      <c r="P9" s="20">
        <v>11915.3</v>
      </c>
      <c r="Q9" s="14">
        <v>9418.4</v>
      </c>
      <c r="R9" s="16">
        <v>18547.8</v>
      </c>
    </row>
    <row r="10" spans="1:18" ht="19.5" customHeight="1">
      <c r="A10" s="37" t="s">
        <v>21</v>
      </c>
      <c r="B10" s="20">
        <v>1495092.7</v>
      </c>
      <c r="C10" s="14">
        <v>65940</v>
      </c>
      <c r="D10" s="20" t="s">
        <v>286</v>
      </c>
      <c r="E10" s="14">
        <v>841.7</v>
      </c>
      <c r="F10" s="20">
        <v>1202689.8</v>
      </c>
      <c r="G10" s="3" t="s">
        <v>2</v>
      </c>
      <c r="H10" s="7" t="s">
        <v>2</v>
      </c>
      <c r="I10" s="3" t="s">
        <v>2</v>
      </c>
      <c r="J10" s="20">
        <v>4107.2</v>
      </c>
      <c r="K10" s="3" t="s">
        <v>2</v>
      </c>
      <c r="L10" s="20">
        <v>565.20000000000005</v>
      </c>
      <c r="M10" s="14">
        <v>6953.2</v>
      </c>
      <c r="N10" s="20">
        <v>23505.1</v>
      </c>
      <c r="O10" s="3" t="s">
        <v>286</v>
      </c>
      <c r="P10" s="7" t="s">
        <v>286</v>
      </c>
      <c r="Q10" s="14">
        <v>58272.6</v>
      </c>
      <c r="R10" s="16">
        <v>57513.7</v>
      </c>
    </row>
    <row r="11" spans="1:18" ht="19.5" customHeight="1">
      <c r="A11" s="37" t="s">
        <v>22</v>
      </c>
      <c r="B11" s="20">
        <v>5101451.3</v>
      </c>
      <c r="C11" s="14">
        <v>151482.20000000001</v>
      </c>
      <c r="D11" s="20">
        <v>28529.4</v>
      </c>
      <c r="E11" s="14">
        <v>29261.599999999999</v>
      </c>
      <c r="F11" s="20">
        <v>10646.6</v>
      </c>
      <c r="G11" s="14">
        <v>3804564.8</v>
      </c>
      <c r="H11" s="20">
        <v>44367.199999999997</v>
      </c>
      <c r="I11" s="14">
        <v>399111.7</v>
      </c>
      <c r="J11" s="20">
        <v>56969.1</v>
      </c>
      <c r="K11" s="14">
        <v>15926.3</v>
      </c>
      <c r="L11" s="20">
        <v>8626.2000000000007</v>
      </c>
      <c r="M11" s="14">
        <v>83634</v>
      </c>
      <c r="N11" s="20">
        <v>174521.8</v>
      </c>
      <c r="O11" s="14">
        <v>7840.8</v>
      </c>
      <c r="P11" s="20">
        <v>5621.3</v>
      </c>
      <c r="Q11" s="14">
        <v>133847.6</v>
      </c>
      <c r="R11" s="16">
        <v>146500.70000000001</v>
      </c>
    </row>
    <row r="12" spans="1:18" ht="19.5" customHeight="1">
      <c r="A12" s="37" t="s">
        <v>23</v>
      </c>
      <c r="B12" s="20">
        <v>11506070.699999999</v>
      </c>
      <c r="C12" s="14">
        <v>458782.2</v>
      </c>
      <c r="D12" s="20">
        <v>134761.5</v>
      </c>
      <c r="E12" s="14">
        <v>194674.5</v>
      </c>
      <c r="F12" s="20">
        <v>21912.799999999999</v>
      </c>
      <c r="G12" s="14">
        <v>293373</v>
      </c>
      <c r="H12" s="20">
        <v>7743877.7000000002</v>
      </c>
      <c r="I12" s="14">
        <v>654858.5</v>
      </c>
      <c r="J12" s="20">
        <v>109886.9</v>
      </c>
      <c r="K12" s="14">
        <v>268367.2</v>
      </c>
      <c r="L12" s="20">
        <v>17213.8</v>
      </c>
      <c r="M12" s="14">
        <v>36356.1</v>
      </c>
      <c r="N12" s="20">
        <v>1048599.3</v>
      </c>
      <c r="O12" s="14">
        <v>160999.20000000001</v>
      </c>
      <c r="P12" s="20">
        <v>13086.2</v>
      </c>
      <c r="Q12" s="14">
        <v>268967.90000000002</v>
      </c>
      <c r="R12" s="16">
        <v>80353.899999999994</v>
      </c>
    </row>
    <row r="13" spans="1:18" ht="19.5" customHeight="1">
      <c r="A13" s="37" t="s">
        <v>24</v>
      </c>
      <c r="B13" s="20">
        <v>23985169.300000001</v>
      </c>
      <c r="C13" s="14">
        <v>959070.9</v>
      </c>
      <c r="D13" s="20">
        <v>454061.1</v>
      </c>
      <c r="E13" s="14">
        <v>985710.5</v>
      </c>
      <c r="F13" s="20">
        <v>140387.6</v>
      </c>
      <c r="G13" s="14">
        <v>828935</v>
      </c>
      <c r="H13" s="20">
        <v>1007716.9</v>
      </c>
      <c r="I13" s="14">
        <v>14171520.5</v>
      </c>
      <c r="J13" s="20">
        <v>231167.9</v>
      </c>
      <c r="K13" s="14">
        <v>492490.6</v>
      </c>
      <c r="L13" s="20">
        <v>391381</v>
      </c>
      <c r="M13" s="14">
        <v>932990.5</v>
      </c>
      <c r="N13" s="20">
        <v>1040757</v>
      </c>
      <c r="O13" s="14">
        <v>280400.09999999998</v>
      </c>
      <c r="P13" s="20">
        <v>511778.3</v>
      </c>
      <c r="Q13" s="14">
        <v>1041863.1</v>
      </c>
      <c r="R13" s="16">
        <v>514938.3</v>
      </c>
    </row>
    <row r="14" spans="1:18" ht="19.5" customHeight="1">
      <c r="A14" s="37" t="s">
        <v>25</v>
      </c>
      <c r="B14" s="20">
        <v>2821540.9</v>
      </c>
      <c r="C14" s="14">
        <v>447433.2</v>
      </c>
      <c r="D14" s="20">
        <v>2242.1</v>
      </c>
      <c r="E14" s="14">
        <v>1349.9</v>
      </c>
      <c r="F14" s="7" t="s">
        <v>286</v>
      </c>
      <c r="G14" s="3" t="s">
        <v>2</v>
      </c>
      <c r="H14" s="20">
        <v>25442.6</v>
      </c>
      <c r="I14" s="14">
        <v>33989.599999999999</v>
      </c>
      <c r="J14" s="20">
        <v>1960171</v>
      </c>
      <c r="K14" s="14">
        <v>4229.3999999999996</v>
      </c>
      <c r="L14" s="20">
        <v>381</v>
      </c>
      <c r="M14" s="3" t="s">
        <v>2</v>
      </c>
      <c r="N14" s="20">
        <v>160249.70000000001</v>
      </c>
      <c r="O14" s="3" t="s">
        <v>286</v>
      </c>
      <c r="P14" s="7" t="s">
        <v>286</v>
      </c>
      <c r="Q14" s="14">
        <v>24974.6</v>
      </c>
      <c r="R14" s="5" t="s">
        <v>286</v>
      </c>
    </row>
    <row r="15" spans="1:18" ht="19.5" customHeight="1">
      <c r="A15" s="37" t="s">
        <v>26</v>
      </c>
      <c r="B15" s="20">
        <v>4726494.2</v>
      </c>
      <c r="C15" s="14">
        <v>62133.7</v>
      </c>
      <c r="D15" s="20">
        <v>101231.4</v>
      </c>
      <c r="E15" s="14">
        <v>158534.6</v>
      </c>
      <c r="F15" s="7" t="s">
        <v>286</v>
      </c>
      <c r="G15" s="14">
        <v>20499.7</v>
      </c>
      <c r="H15" s="20">
        <v>262472.5</v>
      </c>
      <c r="I15" s="14">
        <v>312400.3</v>
      </c>
      <c r="J15" s="20">
        <v>32280.2</v>
      </c>
      <c r="K15" s="3" t="s">
        <v>2</v>
      </c>
      <c r="L15" s="7" t="s">
        <v>286</v>
      </c>
      <c r="M15" s="14">
        <v>12335.4</v>
      </c>
      <c r="N15" s="20">
        <v>87049.600000000006</v>
      </c>
      <c r="O15" s="14">
        <v>63857.4</v>
      </c>
      <c r="P15" s="20">
        <v>5283.6</v>
      </c>
      <c r="Q15" s="14">
        <v>66697.600000000006</v>
      </c>
      <c r="R15" s="5" t="s">
        <v>286</v>
      </c>
    </row>
    <row r="16" spans="1:18" ht="19.5" customHeight="1">
      <c r="A16" s="37" t="s">
        <v>27</v>
      </c>
      <c r="B16" s="20">
        <v>2652684.4</v>
      </c>
      <c r="C16" s="14">
        <v>7841.4</v>
      </c>
      <c r="D16" s="20">
        <v>12586</v>
      </c>
      <c r="E16" s="14">
        <v>11226.7</v>
      </c>
      <c r="F16" s="134" t="s">
        <v>286</v>
      </c>
      <c r="G16" s="14">
        <v>18322.400000000001</v>
      </c>
      <c r="H16" s="20">
        <v>10321.9</v>
      </c>
      <c r="I16" s="14">
        <v>382480.1</v>
      </c>
      <c r="J16" s="20">
        <v>3676.2</v>
      </c>
      <c r="K16" s="49" t="s">
        <v>2</v>
      </c>
      <c r="L16" s="134" t="s">
        <v>286</v>
      </c>
      <c r="M16" s="14">
        <v>23949.200000000001</v>
      </c>
      <c r="N16" s="20">
        <v>7761.5</v>
      </c>
      <c r="O16" s="14">
        <v>7189.9</v>
      </c>
      <c r="P16" s="20">
        <v>53066.1</v>
      </c>
      <c r="Q16" s="14">
        <v>23440.1</v>
      </c>
      <c r="R16" s="51" t="s">
        <v>286</v>
      </c>
    </row>
    <row r="17" spans="1:18" ht="19.5" customHeight="1">
      <c r="A17" s="37" t="s">
        <v>28</v>
      </c>
      <c r="B17" s="20">
        <v>8938843.8000000007</v>
      </c>
      <c r="C17" s="14">
        <v>52745.7</v>
      </c>
      <c r="D17" s="20">
        <v>239337.7</v>
      </c>
      <c r="E17" s="3" t="s">
        <v>286</v>
      </c>
      <c r="F17" s="20">
        <v>32501.5</v>
      </c>
      <c r="G17" s="14">
        <v>30667.8</v>
      </c>
      <c r="H17" s="7" t="s">
        <v>2</v>
      </c>
      <c r="I17" s="14">
        <v>361890.9</v>
      </c>
      <c r="J17" s="7" t="s">
        <v>2</v>
      </c>
      <c r="K17" s="3" t="s">
        <v>2</v>
      </c>
      <c r="L17" s="20">
        <v>27916.9</v>
      </c>
      <c r="M17" s="14">
        <v>7409377.5</v>
      </c>
      <c r="N17" s="7" t="s">
        <v>286</v>
      </c>
      <c r="O17" s="3" t="s">
        <v>286</v>
      </c>
      <c r="P17" s="20">
        <v>159495.5</v>
      </c>
      <c r="Q17" s="3" t="s">
        <v>286</v>
      </c>
      <c r="R17" s="5" t="s">
        <v>286</v>
      </c>
    </row>
    <row r="18" spans="1:18" ht="19.5" customHeight="1">
      <c r="A18" s="37" t="s">
        <v>29</v>
      </c>
      <c r="B18" s="20">
        <v>12762668.6</v>
      </c>
      <c r="C18" s="14">
        <v>572053.80000000005</v>
      </c>
      <c r="D18" s="20">
        <v>138232.4</v>
      </c>
      <c r="E18" s="14">
        <v>63666.400000000001</v>
      </c>
      <c r="F18" s="20">
        <v>69224.899999999994</v>
      </c>
      <c r="G18" s="14">
        <v>307916.90000000002</v>
      </c>
      <c r="H18" s="20">
        <v>575348.9</v>
      </c>
      <c r="I18" s="14">
        <v>557844.80000000005</v>
      </c>
      <c r="J18" s="20">
        <v>412106.4</v>
      </c>
      <c r="K18" s="14">
        <v>147933.70000000001</v>
      </c>
      <c r="L18" s="20">
        <v>15318.6</v>
      </c>
      <c r="M18" s="14">
        <v>111476.8</v>
      </c>
      <c r="N18" s="20">
        <v>9388219.1999999993</v>
      </c>
      <c r="O18" s="14">
        <v>52990.8</v>
      </c>
      <c r="P18" s="20">
        <v>113037.1</v>
      </c>
      <c r="Q18" s="14">
        <v>167825</v>
      </c>
      <c r="R18" s="16">
        <v>69472.899999999994</v>
      </c>
    </row>
    <row r="19" spans="1:18" ht="19.5" customHeight="1">
      <c r="A19" s="37" t="s">
        <v>30</v>
      </c>
      <c r="B19" s="20">
        <v>2696244.8</v>
      </c>
      <c r="C19" s="14">
        <v>51622.1</v>
      </c>
      <c r="D19" s="20">
        <v>34909</v>
      </c>
      <c r="E19" s="14">
        <v>61780.800000000003</v>
      </c>
      <c r="F19" s="20">
        <v>8007.5</v>
      </c>
      <c r="G19" s="14">
        <v>61454.3</v>
      </c>
      <c r="H19" s="20">
        <v>119293.7</v>
      </c>
      <c r="I19" s="14">
        <v>335118.2</v>
      </c>
      <c r="J19" s="20">
        <v>23628.2</v>
      </c>
      <c r="K19" s="14">
        <v>83730.399999999994</v>
      </c>
      <c r="L19" s="20">
        <v>3737.2</v>
      </c>
      <c r="M19" s="14">
        <v>16349.7</v>
      </c>
      <c r="N19" s="20">
        <v>136364.70000000001</v>
      </c>
      <c r="O19" s="14">
        <v>1705079.7</v>
      </c>
      <c r="P19" s="20">
        <v>6828.9</v>
      </c>
      <c r="Q19" s="14">
        <v>42933</v>
      </c>
      <c r="R19" s="16">
        <v>5407.4</v>
      </c>
    </row>
    <row r="20" spans="1:18" ht="19.5" customHeight="1">
      <c r="A20" s="37" t="s">
        <v>31</v>
      </c>
      <c r="B20" s="20">
        <v>2649622.7999999998</v>
      </c>
      <c r="C20" s="3" t="s">
        <v>286</v>
      </c>
      <c r="D20" s="7" t="s">
        <v>286</v>
      </c>
      <c r="E20" s="3" t="s">
        <v>286</v>
      </c>
      <c r="F20" s="20">
        <v>1398.9</v>
      </c>
      <c r="G20" s="14">
        <v>6579.7</v>
      </c>
      <c r="H20" s="7" t="s">
        <v>2</v>
      </c>
      <c r="I20" s="14">
        <v>133137.79999999999</v>
      </c>
      <c r="J20" s="7" t="s">
        <v>2</v>
      </c>
      <c r="K20" s="3" t="s">
        <v>2</v>
      </c>
      <c r="L20" s="20">
        <v>62075.1</v>
      </c>
      <c r="M20" s="3" t="s">
        <v>286</v>
      </c>
      <c r="N20" s="7" t="s">
        <v>286</v>
      </c>
      <c r="O20" s="3" t="s">
        <v>286</v>
      </c>
      <c r="P20" s="20">
        <v>1958665.4</v>
      </c>
      <c r="Q20" s="3" t="s">
        <v>286</v>
      </c>
      <c r="R20" s="5" t="s">
        <v>286</v>
      </c>
    </row>
    <row r="21" spans="1:18" ht="19.5" customHeight="1">
      <c r="A21" s="37" t="s">
        <v>32</v>
      </c>
      <c r="B21" s="20">
        <v>11431738.699999999</v>
      </c>
      <c r="C21" s="3" t="s">
        <v>286</v>
      </c>
      <c r="D21" s="20">
        <v>82243.5</v>
      </c>
      <c r="E21" s="3" t="s">
        <v>286</v>
      </c>
      <c r="F21" s="20">
        <v>202904.4</v>
      </c>
      <c r="G21" s="14">
        <v>277536.7</v>
      </c>
      <c r="H21" s="20">
        <v>185593.5</v>
      </c>
      <c r="I21" s="14">
        <v>339195.2</v>
      </c>
      <c r="J21" s="7" t="s">
        <v>2</v>
      </c>
      <c r="K21" s="14">
        <v>21831.4</v>
      </c>
      <c r="L21" s="7" t="s">
        <v>286</v>
      </c>
      <c r="M21" s="14">
        <v>154116.70000000001</v>
      </c>
      <c r="N21" s="20">
        <v>242095</v>
      </c>
      <c r="O21" s="14">
        <v>22642.7</v>
      </c>
      <c r="P21" s="20">
        <v>51315.9</v>
      </c>
      <c r="Q21" s="14">
        <v>8721324.9000000004</v>
      </c>
      <c r="R21" s="16">
        <v>340216.4</v>
      </c>
    </row>
    <row r="22" spans="1:18" ht="19.5" customHeight="1">
      <c r="A22" s="37" t="s">
        <v>33</v>
      </c>
      <c r="B22" s="20">
        <v>2912514.8</v>
      </c>
      <c r="C22" s="3" t="s">
        <v>286</v>
      </c>
      <c r="D22" s="7" t="s">
        <v>286</v>
      </c>
      <c r="E22" s="3" t="s">
        <v>286</v>
      </c>
      <c r="F22" s="20">
        <v>71738.5</v>
      </c>
      <c r="G22" s="3" t="s">
        <v>2</v>
      </c>
      <c r="H22" s="7" t="s">
        <v>2</v>
      </c>
      <c r="I22" s="3" t="s">
        <v>2</v>
      </c>
      <c r="J22" s="7" t="s">
        <v>2</v>
      </c>
      <c r="K22" s="3" t="s">
        <v>2</v>
      </c>
      <c r="L22" s="7" t="s">
        <v>286</v>
      </c>
      <c r="M22" s="14">
        <v>75897.100000000006</v>
      </c>
      <c r="N22" s="20">
        <v>1531.9</v>
      </c>
      <c r="O22" s="3" t="s">
        <v>286</v>
      </c>
      <c r="P22" s="7" t="s">
        <v>286</v>
      </c>
      <c r="Q22" s="14">
        <v>27288.6</v>
      </c>
      <c r="R22" s="16">
        <v>2575163.5</v>
      </c>
    </row>
    <row r="24" spans="1:18">
      <c r="A24" s="296"/>
      <c r="B24" s="296"/>
      <c r="C24" s="296"/>
      <c r="D24" s="296"/>
      <c r="E24" s="296"/>
      <c r="F24" s="296"/>
      <c r="G24" s="296"/>
      <c r="H24" s="296"/>
      <c r="I24" s="296"/>
      <c r="J24" s="296"/>
      <c r="K24" s="296"/>
      <c r="L24" s="296"/>
      <c r="M24" s="296"/>
      <c r="N24" s="296"/>
      <c r="O24" s="296"/>
      <c r="P24" s="296"/>
      <c r="Q24" s="296"/>
      <c r="R24" s="296"/>
    </row>
  </sheetData>
  <mergeCells count="6">
    <mergeCell ref="A24:R24"/>
    <mergeCell ref="B5:R5"/>
    <mergeCell ref="A2:R2"/>
    <mergeCell ref="A3:A5"/>
    <mergeCell ref="B3:B4"/>
    <mergeCell ref="C3:R3"/>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0"/>
  <sheetViews>
    <sheetView tabSelected="1" zoomScale="90" zoomScaleNormal="90" workbookViewId="0">
      <pane xSplit="2" ySplit="5" topLeftCell="C84" activePane="bottomRight" state="frozen"/>
      <selection activeCell="A2" sqref="A2:P2"/>
      <selection pane="topRight" activeCell="A2" sqref="A2:P2"/>
      <selection pane="bottomLeft" activeCell="A2" sqref="A2:P2"/>
      <selection pane="bottomRight" activeCell="D102" sqref="D102"/>
    </sheetView>
  </sheetViews>
  <sheetFormatPr defaultColWidth="9.140625" defaultRowHeight="12.75"/>
  <cols>
    <col min="1" max="1" width="27.140625" style="28" customWidth="1"/>
    <col min="2" max="2" width="8.5703125" style="28" customWidth="1"/>
    <col min="3" max="4" width="21.7109375" style="23" customWidth="1"/>
    <col min="5" max="5" width="24.28515625" style="23" customWidth="1"/>
    <col min="6" max="7" width="21.7109375" style="23" customWidth="1"/>
    <col min="8" max="8" width="24.28515625" style="32" customWidth="1"/>
    <col min="9" max="16384" width="9.140625" style="28"/>
  </cols>
  <sheetData>
    <row r="2" spans="1:8" ht="57" customHeight="1">
      <c r="A2" s="308" t="s">
        <v>284</v>
      </c>
      <c r="B2" s="308"/>
      <c r="C2" s="308"/>
      <c r="D2" s="308"/>
      <c r="E2" s="308"/>
      <c r="F2" s="308"/>
      <c r="G2" s="308"/>
      <c r="H2" s="309"/>
    </row>
    <row r="3" spans="1:8" ht="33" customHeight="1">
      <c r="A3" s="310" t="s">
        <v>111</v>
      </c>
      <c r="B3" s="311"/>
      <c r="C3" s="316" t="s">
        <v>117</v>
      </c>
      <c r="D3" s="317"/>
      <c r="E3" s="318"/>
      <c r="F3" s="316" t="s">
        <v>118</v>
      </c>
      <c r="G3" s="317"/>
      <c r="H3" s="317"/>
    </row>
    <row r="4" spans="1:8" ht="75" customHeight="1">
      <c r="A4" s="312"/>
      <c r="B4" s="313"/>
      <c r="C4" s="100" t="s">
        <v>103</v>
      </c>
      <c r="D4" s="42" t="s">
        <v>115</v>
      </c>
      <c r="E4" s="135" t="s">
        <v>120</v>
      </c>
      <c r="F4" s="199" t="s">
        <v>103</v>
      </c>
      <c r="G4" s="199" t="s">
        <v>116</v>
      </c>
      <c r="H4" s="199" t="s">
        <v>120</v>
      </c>
    </row>
    <row r="5" spans="1:8" ht="33" customHeight="1" thickBot="1">
      <c r="A5" s="314"/>
      <c r="B5" s="315"/>
      <c r="C5" s="319" t="s">
        <v>124</v>
      </c>
      <c r="D5" s="320"/>
      <c r="E5" s="320"/>
      <c r="F5" s="320"/>
      <c r="G5" s="320"/>
      <c r="H5" s="320"/>
    </row>
    <row r="6" spans="1:8" ht="33" customHeight="1">
      <c r="A6" s="43" t="s">
        <v>200</v>
      </c>
      <c r="B6" s="44">
        <v>2015</v>
      </c>
      <c r="C6" s="6">
        <v>88637432.400000006</v>
      </c>
      <c r="D6" s="3">
        <v>63913479.200000003</v>
      </c>
      <c r="E6" s="4">
        <v>24723953.199999999</v>
      </c>
      <c r="F6" s="49">
        <v>88637432.400000006</v>
      </c>
      <c r="G6" s="3">
        <v>63913479.200000003</v>
      </c>
      <c r="H6" s="50">
        <v>24723953.199999999</v>
      </c>
    </row>
    <row r="7" spans="1:8" ht="16.5" customHeight="1">
      <c r="A7" s="46"/>
      <c r="B7" s="44">
        <v>2016</v>
      </c>
      <c r="C7" s="3">
        <v>77096295.799999997</v>
      </c>
      <c r="D7" s="3">
        <v>58417138</v>
      </c>
      <c r="E7" s="4">
        <v>18679157.800000001</v>
      </c>
      <c r="F7" s="49">
        <v>77096295.799999997</v>
      </c>
      <c r="G7" s="3">
        <v>58417138</v>
      </c>
      <c r="H7" s="50">
        <v>18679157.800000001</v>
      </c>
    </row>
    <row r="8" spans="1:8" ht="16.5" customHeight="1">
      <c r="A8" s="47"/>
      <c r="B8" s="44">
        <v>2017</v>
      </c>
      <c r="C8" s="49">
        <v>86619605.799999997</v>
      </c>
      <c r="D8" s="49">
        <v>66134607.100000001</v>
      </c>
      <c r="E8" s="50">
        <v>20484998.699999999</v>
      </c>
      <c r="F8" s="49">
        <v>86619605.799999997</v>
      </c>
      <c r="G8" s="49">
        <v>66134607.100000001</v>
      </c>
      <c r="H8" s="50">
        <v>20484998.699999999</v>
      </c>
    </row>
    <row r="9" spans="1:8" ht="16.5" customHeight="1">
      <c r="A9" s="47"/>
      <c r="B9" s="44">
        <v>2018</v>
      </c>
      <c r="C9" s="3">
        <v>105436459.40000001</v>
      </c>
      <c r="D9" s="49">
        <v>83143124.599999994</v>
      </c>
      <c r="E9" s="50">
        <v>22293334.800000001</v>
      </c>
      <c r="F9" s="49">
        <v>105436459.40000001</v>
      </c>
      <c r="G9" s="49">
        <v>83143124.599999994</v>
      </c>
      <c r="H9" s="50">
        <v>22293334.800000001</v>
      </c>
    </row>
    <row r="10" spans="1:8" ht="16.5" customHeight="1">
      <c r="A10" s="47"/>
      <c r="B10" s="204">
        <v>2019</v>
      </c>
      <c r="C10" s="49">
        <v>111453128.09999999</v>
      </c>
      <c r="D10" s="49">
        <v>88357168.099999994</v>
      </c>
      <c r="E10" s="50">
        <v>23095960</v>
      </c>
      <c r="F10" s="49">
        <v>111453128.09999999</v>
      </c>
      <c r="G10" s="49">
        <v>88357168.099999994</v>
      </c>
      <c r="H10" s="50">
        <v>23095960</v>
      </c>
    </row>
    <row r="11" spans="1:8" ht="21" customHeight="1">
      <c r="A11" s="52" t="s">
        <v>70</v>
      </c>
      <c r="B11" s="269">
        <v>2015</v>
      </c>
      <c r="C11" s="56">
        <v>6727395</v>
      </c>
      <c r="D11" s="56">
        <v>4208666.4000000004</v>
      </c>
      <c r="E11" s="56">
        <v>2518728.6</v>
      </c>
      <c r="F11" s="39">
        <f>8518675</f>
        <v>8518675</v>
      </c>
      <c r="G11" s="39">
        <f>5693578.9</f>
        <v>5693578.9000000004</v>
      </c>
      <c r="H11" s="54">
        <v>2825096.1</v>
      </c>
    </row>
    <row r="12" spans="1:8" ht="16.5" customHeight="1">
      <c r="A12" s="52"/>
      <c r="B12" s="53">
        <v>2016</v>
      </c>
      <c r="C12" s="57">
        <v>5679880.5999999996</v>
      </c>
      <c r="D12" s="39">
        <f>3871911.9</f>
        <v>3871911.9</v>
      </c>
      <c r="E12" s="39">
        <v>1807968.7</v>
      </c>
      <c r="F12" s="39">
        <f>7912987.9</f>
        <v>7912987.9000000004</v>
      </c>
      <c r="G12" s="133">
        <v>5877930.0999999996</v>
      </c>
      <c r="H12" s="54">
        <v>2035057.8</v>
      </c>
    </row>
    <row r="13" spans="1:8" ht="16.5" customHeight="1">
      <c r="A13" s="52"/>
      <c r="B13" s="53">
        <v>2017</v>
      </c>
      <c r="C13" s="16">
        <v>6209427</v>
      </c>
      <c r="D13" s="39">
        <v>4396401.4000000004</v>
      </c>
      <c r="E13" s="54">
        <v>1813025.6</v>
      </c>
      <c r="F13" s="39">
        <f>8179621.6</f>
        <v>8179621.5999999996</v>
      </c>
      <c r="G13" s="39">
        <f>6262851.9</f>
        <v>6262851.9000000004</v>
      </c>
      <c r="H13" s="54">
        <v>1916769.7</v>
      </c>
    </row>
    <row r="14" spans="1:8" ht="16.5" customHeight="1">
      <c r="A14" s="52"/>
      <c r="B14" s="53">
        <v>2018</v>
      </c>
      <c r="C14" s="16">
        <v>7891210.5</v>
      </c>
      <c r="D14" s="39">
        <v>5526861.7000000002</v>
      </c>
      <c r="E14" s="131">
        <v>2364348.7999999998</v>
      </c>
      <c r="F14" s="39">
        <v>9686631.9000000004</v>
      </c>
      <c r="G14" s="39">
        <v>7394129.7000000002</v>
      </c>
      <c r="H14" s="54">
        <v>2292502.2000000002</v>
      </c>
    </row>
    <row r="15" spans="1:8" ht="16.5" customHeight="1">
      <c r="A15" s="52"/>
      <c r="B15" s="205">
        <v>2019</v>
      </c>
      <c r="C15" s="54">
        <v>7941320.0999999996</v>
      </c>
      <c r="D15" s="39">
        <v>5592958.2999999998</v>
      </c>
      <c r="E15" s="206">
        <v>2348361.7999999998</v>
      </c>
      <c r="F15" s="39">
        <v>9710731.0999999996</v>
      </c>
      <c r="G15" s="39">
        <v>7205977.0999999996</v>
      </c>
      <c r="H15" s="54">
        <v>2504754</v>
      </c>
    </row>
    <row r="16" spans="1:8" ht="21" customHeight="1">
      <c r="A16" s="52" t="s">
        <v>71</v>
      </c>
      <c r="B16" s="53">
        <v>2015</v>
      </c>
      <c r="C16" s="55">
        <v>4286662.9000000004</v>
      </c>
      <c r="D16" s="39">
        <v>2901853.1</v>
      </c>
      <c r="E16" s="58">
        <v>1384809.8</v>
      </c>
      <c r="F16" s="39">
        <f>4403512.1</f>
        <v>4403512.0999999996</v>
      </c>
      <c r="G16" s="39">
        <f>2947439.4</f>
        <v>2947439.4</v>
      </c>
      <c r="H16" s="54">
        <v>1456072.7</v>
      </c>
    </row>
    <row r="17" spans="1:8" ht="16.5" customHeight="1">
      <c r="A17" s="52"/>
      <c r="B17" s="53">
        <v>2016</v>
      </c>
      <c r="C17" s="16">
        <f>3578083.5</f>
        <v>3578083.5</v>
      </c>
      <c r="D17" s="39">
        <f>2471050.8</f>
        <v>2471050.7999999998</v>
      </c>
      <c r="E17" s="54">
        <v>1107032.7</v>
      </c>
      <c r="F17" s="39">
        <v>3414626.7</v>
      </c>
      <c r="G17" s="39">
        <v>2305946.2999999998</v>
      </c>
      <c r="H17" s="54">
        <v>1108680.3999999999</v>
      </c>
    </row>
    <row r="18" spans="1:8" ht="16.5" customHeight="1">
      <c r="A18" s="52"/>
      <c r="B18" s="53">
        <v>2017</v>
      </c>
      <c r="C18" s="16">
        <f>3954072.4</f>
        <v>3954072.4</v>
      </c>
      <c r="D18" s="39">
        <f>2836263.1</f>
        <v>2836263.1</v>
      </c>
      <c r="E18" s="54">
        <v>1117809.3</v>
      </c>
      <c r="F18" s="39">
        <f>3978192.8</f>
        <v>3978192.8</v>
      </c>
      <c r="G18" s="39">
        <f>2829545.4</f>
        <v>2829545.4</v>
      </c>
      <c r="H18" s="54">
        <v>1148647.3999999999</v>
      </c>
    </row>
    <row r="19" spans="1:8" ht="16.5" customHeight="1">
      <c r="A19" s="52"/>
      <c r="B19" s="53">
        <v>2018</v>
      </c>
      <c r="C19" s="16">
        <v>5099159.5999999996</v>
      </c>
      <c r="D19" s="39">
        <v>3564903.5</v>
      </c>
      <c r="E19" s="132">
        <v>1534256.1</v>
      </c>
      <c r="F19" s="39">
        <v>5737664.2999999998</v>
      </c>
      <c r="G19" s="39">
        <v>4175915.4</v>
      </c>
      <c r="H19" s="54">
        <v>1561748.9</v>
      </c>
    </row>
    <row r="20" spans="1:8" ht="16.5" customHeight="1">
      <c r="A20" s="52"/>
      <c r="B20" s="205">
        <v>2019</v>
      </c>
      <c r="C20" s="40">
        <v>5784224</v>
      </c>
      <c r="D20" s="39">
        <v>4216432.8</v>
      </c>
      <c r="E20" s="206">
        <v>1567791.2</v>
      </c>
      <c r="F20" s="39">
        <v>6090070.2999999998</v>
      </c>
      <c r="G20" s="39">
        <v>4452535.9000000004</v>
      </c>
      <c r="H20" s="54">
        <v>1637534.4</v>
      </c>
    </row>
    <row r="21" spans="1:8" ht="21" customHeight="1">
      <c r="A21" s="52" t="s">
        <v>72</v>
      </c>
      <c r="B21" s="53">
        <v>2015</v>
      </c>
      <c r="C21" s="16">
        <v>2800580.6</v>
      </c>
      <c r="D21" s="39">
        <v>2151198.1</v>
      </c>
      <c r="E21" s="58">
        <v>649382.5</v>
      </c>
      <c r="F21" s="39">
        <f>3010425.2</f>
        <v>3010425.2</v>
      </c>
      <c r="G21" s="39">
        <f>2400971.2</f>
        <v>2400971.2000000002</v>
      </c>
      <c r="H21" s="54">
        <v>609454</v>
      </c>
    </row>
    <row r="22" spans="1:8" ht="16.5" customHeight="1">
      <c r="A22" s="47"/>
      <c r="B22" s="53">
        <v>2016</v>
      </c>
      <c r="C22" s="16">
        <v>2498846</v>
      </c>
      <c r="D22" s="39">
        <v>1987690.9</v>
      </c>
      <c r="E22" s="58">
        <v>511155.1</v>
      </c>
      <c r="F22" s="39">
        <v>2803845.7</v>
      </c>
      <c r="G22" s="39">
        <v>2290009.2000000002</v>
      </c>
      <c r="H22" s="54">
        <v>513836.5</v>
      </c>
    </row>
    <row r="23" spans="1:8" ht="16.5" customHeight="1">
      <c r="A23" s="47"/>
      <c r="B23" s="53">
        <v>2017</v>
      </c>
      <c r="C23" s="16">
        <f>2932125.8</f>
        <v>2932125.8</v>
      </c>
      <c r="D23" s="39">
        <f>2327071.6</f>
        <v>2327071.6</v>
      </c>
      <c r="E23" s="54">
        <v>605054.19999999995</v>
      </c>
      <c r="F23" s="39">
        <f>3161057.7</f>
        <v>3161057.7</v>
      </c>
      <c r="G23" s="39">
        <f>2515774.5</f>
        <v>2515774.5</v>
      </c>
      <c r="H23" s="54">
        <v>645283.19999999995</v>
      </c>
    </row>
    <row r="24" spans="1:8" ht="16.5" customHeight="1">
      <c r="A24" s="47"/>
      <c r="B24" s="53">
        <v>2018</v>
      </c>
      <c r="C24" s="16">
        <v>3570707.1</v>
      </c>
      <c r="D24" s="39">
        <v>2910258.1</v>
      </c>
      <c r="E24" s="131">
        <v>660449</v>
      </c>
      <c r="F24" s="39">
        <v>3909448.5</v>
      </c>
      <c r="G24" s="39">
        <v>3202988.3</v>
      </c>
      <c r="H24" s="54">
        <v>706460.2</v>
      </c>
    </row>
    <row r="25" spans="1:8" ht="16.5" customHeight="1">
      <c r="A25" s="47"/>
      <c r="B25" s="205">
        <v>2019</v>
      </c>
      <c r="C25" s="40">
        <v>4047447</v>
      </c>
      <c r="D25" s="39">
        <v>3374031.5</v>
      </c>
      <c r="E25" s="206">
        <v>673415.5</v>
      </c>
      <c r="F25" s="39">
        <v>4862547.2</v>
      </c>
      <c r="G25" s="39">
        <v>4140781.6</v>
      </c>
      <c r="H25" s="54">
        <v>721765.6</v>
      </c>
    </row>
    <row r="26" spans="1:8" ht="21" customHeight="1">
      <c r="A26" s="52" t="s">
        <v>73</v>
      </c>
      <c r="B26" s="53">
        <v>2015</v>
      </c>
      <c r="C26" s="16">
        <v>1228190.6000000001</v>
      </c>
      <c r="D26" s="39">
        <v>835264.1</v>
      </c>
      <c r="E26" s="60">
        <v>392926.5</v>
      </c>
      <c r="F26" s="39">
        <v>1742910.4</v>
      </c>
      <c r="G26" s="39">
        <v>1238906.3</v>
      </c>
      <c r="H26" s="54">
        <v>504004.1</v>
      </c>
    </row>
    <row r="27" spans="1:8" ht="16.5" customHeight="1">
      <c r="A27" s="52"/>
      <c r="B27" s="53">
        <v>2016</v>
      </c>
      <c r="C27" s="16">
        <f>1076264.6</f>
        <v>1076264.6000000001</v>
      </c>
      <c r="D27" s="39">
        <f>663864.4</f>
        <v>663864.4</v>
      </c>
      <c r="E27" s="54">
        <v>412400.2</v>
      </c>
      <c r="F27" s="39">
        <f>1476479.5</f>
        <v>1476479.5</v>
      </c>
      <c r="G27" s="39">
        <f>1015241.8</f>
        <v>1015241.8</v>
      </c>
      <c r="H27" s="54">
        <v>461237.7</v>
      </c>
    </row>
    <row r="28" spans="1:8" ht="16.5" customHeight="1">
      <c r="A28" s="52"/>
      <c r="B28" s="53">
        <v>2017</v>
      </c>
      <c r="C28" s="16">
        <v>1113201.5</v>
      </c>
      <c r="D28" s="39">
        <v>661268.4</v>
      </c>
      <c r="E28" s="54">
        <v>451933.1</v>
      </c>
      <c r="F28" s="39">
        <f>1691841.7</f>
        <v>1691841.7</v>
      </c>
      <c r="G28" s="39">
        <f>1188171.5</f>
        <v>1188171.5</v>
      </c>
      <c r="H28" s="54">
        <v>503670.2</v>
      </c>
    </row>
    <row r="29" spans="1:8" ht="16.5" customHeight="1">
      <c r="A29" s="52"/>
      <c r="B29" s="53">
        <v>2018</v>
      </c>
      <c r="C29" s="16">
        <v>1361490.1</v>
      </c>
      <c r="D29" s="39">
        <v>778010.5</v>
      </c>
      <c r="E29" s="131">
        <v>583479.6</v>
      </c>
      <c r="F29" s="39">
        <v>2035306.3</v>
      </c>
      <c r="G29" s="39">
        <v>1368144.7</v>
      </c>
      <c r="H29" s="54">
        <v>667161.59999999998</v>
      </c>
    </row>
    <row r="30" spans="1:8" ht="16.5" customHeight="1">
      <c r="A30" s="52"/>
      <c r="B30" s="205">
        <v>2019</v>
      </c>
      <c r="C30" s="40">
        <v>1495092.7</v>
      </c>
      <c r="D30" s="39">
        <v>886415</v>
      </c>
      <c r="E30" s="206">
        <v>608677.69999999995</v>
      </c>
      <c r="F30" s="39">
        <v>1988090.4</v>
      </c>
      <c r="G30" s="39">
        <v>1406288.1</v>
      </c>
      <c r="H30" s="54">
        <v>581802.30000000005</v>
      </c>
    </row>
    <row r="31" spans="1:8" ht="21" customHeight="1">
      <c r="A31" s="52" t="s">
        <v>74</v>
      </c>
      <c r="B31" s="53">
        <v>2015</v>
      </c>
      <c r="C31" s="16">
        <f>4617202.6</f>
        <v>4617202.5999999996</v>
      </c>
      <c r="D31" s="39">
        <f>3787471.3</f>
        <v>3787471.3</v>
      </c>
      <c r="E31" s="54">
        <v>829731.3</v>
      </c>
      <c r="F31" s="39">
        <f>5494835.2</f>
        <v>5494835.2000000002</v>
      </c>
      <c r="G31" s="39">
        <v>4380702</v>
      </c>
      <c r="H31" s="54">
        <v>1114133.2</v>
      </c>
    </row>
    <row r="32" spans="1:8" ht="16.5" customHeight="1">
      <c r="A32" s="52"/>
      <c r="B32" s="53">
        <v>2016</v>
      </c>
      <c r="C32" s="16">
        <f>3326096.5</f>
        <v>3326096.5</v>
      </c>
      <c r="D32" s="39">
        <v>2694076.3</v>
      </c>
      <c r="E32" s="59">
        <v>632020.19999999995</v>
      </c>
      <c r="F32" s="39">
        <f>3905852.6</f>
        <v>3905852.6</v>
      </c>
      <c r="G32" s="39">
        <f>3152108.1</f>
        <v>3152108.1</v>
      </c>
      <c r="H32" s="54">
        <v>753744.5</v>
      </c>
    </row>
    <row r="33" spans="1:8" ht="16.5" customHeight="1">
      <c r="A33" s="52"/>
      <c r="B33" s="53">
        <v>2017</v>
      </c>
      <c r="C33" s="16">
        <f>3462171.5</f>
        <v>3462171.5</v>
      </c>
      <c r="D33" s="39">
        <f>2372349.3</f>
        <v>2372349.2999999998</v>
      </c>
      <c r="E33" s="39">
        <v>1089822.2</v>
      </c>
      <c r="F33" s="39">
        <f>3906001.4</f>
        <v>3906001.4</v>
      </c>
      <c r="G33" s="39">
        <f>2719497.7</f>
        <v>2719497.7</v>
      </c>
      <c r="H33" s="54">
        <v>1186503.7</v>
      </c>
    </row>
    <row r="34" spans="1:8" ht="16.5" customHeight="1">
      <c r="A34" s="52"/>
      <c r="B34" s="53">
        <v>2018</v>
      </c>
      <c r="C34" s="16">
        <v>4468156.8</v>
      </c>
      <c r="D34" s="39">
        <v>3157088.8</v>
      </c>
      <c r="E34" s="131">
        <v>1311068</v>
      </c>
      <c r="F34" s="39">
        <v>5427152.2000000002</v>
      </c>
      <c r="G34" s="39">
        <v>4021933.3</v>
      </c>
      <c r="H34" s="54">
        <v>1405218.9</v>
      </c>
    </row>
    <row r="35" spans="1:8" ht="16.5" customHeight="1">
      <c r="A35" s="52"/>
      <c r="B35" s="205">
        <v>2019</v>
      </c>
      <c r="C35" s="40">
        <v>5101451.3</v>
      </c>
      <c r="D35" s="39">
        <v>4020481.4</v>
      </c>
      <c r="E35" s="207">
        <v>1080969.8999999999</v>
      </c>
      <c r="F35" s="225">
        <v>5870009.9000000004</v>
      </c>
      <c r="G35" s="225">
        <v>4584737.0999999996</v>
      </c>
      <c r="H35" s="224">
        <v>1285272.8</v>
      </c>
    </row>
    <row r="36" spans="1:8" ht="21" customHeight="1">
      <c r="A36" s="52" t="s">
        <v>75</v>
      </c>
      <c r="B36" s="53">
        <v>2015</v>
      </c>
      <c r="C36" s="16">
        <v>9046797.8000000007</v>
      </c>
      <c r="D36" s="39">
        <v>6370129.2000000002</v>
      </c>
      <c r="E36" s="59">
        <v>2676668.6</v>
      </c>
      <c r="F36" s="39">
        <f>8440329</f>
        <v>8440329</v>
      </c>
      <c r="G36" s="61">
        <f>5949972.1</f>
        <v>5949972.0999999996</v>
      </c>
      <c r="H36" s="54">
        <v>2490356.9</v>
      </c>
    </row>
    <row r="37" spans="1:8" ht="16.5" customHeight="1">
      <c r="A37" s="52"/>
      <c r="B37" s="53">
        <v>2016</v>
      </c>
      <c r="C37" s="16">
        <f>8436803.6</f>
        <v>8436803.5999999996</v>
      </c>
      <c r="D37" s="39">
        <f>6217794.5</f>
        <v>6217794.5</v>
      </c>
      <c r="E37" s="39">
        <v>2219009.1</v>
      </c>
      <c r="F37" s="39">
        <v>7964417.0999999996</v>
      </c>
      <c r="G37" s="61">
        <v>5874370.7999999998</v>
      </c>
      <c r="H37" s="54">
        <v>2090046.3</v>
      </c>
    </row>
    <row r="38" spans="1:8" ht="16.5" customHeight="1">
      <c r="A38" s="52"/>
      <c r="B38" s="53">
        <v>2017</v>
      </c>
      <c r="C38" s="16">
        <v>9209701</v>
      </c>
      <c r="D38" s="39">
        <v>6886758.2999999998</v>
      </c>
      <c r="E38" s="39">
        <v>2322942.7000000002</v>
      </c>
      <c r="F38" s="39">
        <f>9151749.2</f>
        <v>9151749.1999999993</v>
      </c>
      <c r="G38" s="39">
        <f>6986447.7</f>
        <v>6986447.7000000002</v>
      </c>
      <c r="H38" s="54">
        <v>2165301.5</v>
      </c>
    </row>
    <row r="39" spans="1:8" ht="16.5" customHeight="1">
      <c r="A39" s="52"/>
      <c r="B39" s="53">
        <v>2018</v>
      </c>
      <c r="C39" s="16">
        <v>11092252.300000001</v>
      </c>
      <c r="D39" s="39">
        <v>8862889.9000000004</v>
      </c>
      <c r="E39" s="131">
        <v>2229362.4</v>
      </c>
      <c r="F39" s="39">
        <v>10402674.4</v>
      </c>
      <c r="G39" s="39">
        <v>8357803.0999999996</v>
      </c>
      <c r="H39" s="54">
        <v>2044871.3</v>
      </c>
    </row>
    <row r="40" spans="1:8" ht="16.5" customHeight="1">
      <c r="A40" s="52"/>
      <c r="B40" s="205">
        <v>2019</v>
      </c>
      <c r="C40" s="40">
        <v>11506070.699999999</v>
      </c>
      <c r="D40" s="39">
        <v>8987345.6999999993</v>
      </c>
      <c r="E40" s="206">
        <v>2518725</v>
      </c>
      <c r="F40" s="39">
        <v>10492709.9</v>
      </c>
      <c r="G40" s="39">
        <v>8157735.7000000002</v>
      </c>
      <c r="H40" s="54">
        <v>2334974.2000000002</v>
      </c>
    </row>
    <row r="41" spans="1:8" ht="21" customHeight="1">
      <c r="A41" s="52" t="s">
        <v>76</v>
      </c>
      <c r="B41" s="53">
        <v>2015</v>
      </c>
      <c r="C41" s="16">
        <f>19795304.5</f>
        <v>19795304.5</v>
      </c>
      <c r="D41" s="39">
        <v>16513516.699999999</v>
      </c>
      <c r="E41" s="60">
        <v>3281787.8</v>
      </c>
      <c r="F41" s="39">
        <v>16121432</v>
      </c>
      <c r="G41" s="39">
        <v>12555084.5</v>
      </c>
      <c r="H41" s="54">
        <v>3566347.5</v>
      </c>
    </row>
    <row r="42" spans="1:8" ht="16.5" customHeight="1">
      <c r="A42" s="52"/>
      <c r="B42" s="53">
        <v>2016</v>
      </c>
      <c r="C42" s="16">
        <f>18612340.9</f>
        <v>18612340.899999999</v>
      </c>
      <c r="D42" s="39">
        <f>16193744.6</f>
        <v>16193744.6</v>
      </c>
      <c r="E42" s="40">
        <v>2418596.2999999998</v>
      </c>
      <c r="F42" s="39">
        <v>13812827.5</v>
      </c>
      <c r="G42" s="39">
        <v>11196042.800000001</v>
      </c>
      <c r="H42" s="54">
        <v>2616784.7000000002</v>
      </c>
    </row>
    <row r="43" spans="1:8" ht="16.5" customHeight="1">
      <c r="A43" s="52"/>
      <c r="B43" s="53">
        <v>2017</v>
      </c>
      <c r="C43" s="16">
        <f>21741286.8</f>
        <v>21741286.800000001</v>
      </c>
      <c r="D43" s="39">
        <f>18723531.8</f>
        <v>18723531.800000001</v>
      </c>
      <c r="E43" s="40">
        <v>3017755</v>
      </c>
      <c r="F43" s="39">
        <v>16092346</v>
      </c>
      <c r="G43" s="39">
        <v>13155296.6</v>
      </c>
      <c r="H43" s="54">
        <v>2937049.4</v>
      </c>
    </row>
    <row r="44" spans="1:8" ht="16.5" customHeight="1">
      <c r="A44" s="52"/>
      <c r="B44" s="53">
        <v>2018</v>
      </c>
      <c r="C44" s="16">
        <v>23679971</v>
      </c>
      <c r="D44" s="39">
        <v>20754139.899999999</v>
      </c>
      <c r="E44" s="131">
        <v>2925831.1</v>
      </c>
      <c r="F44" s="39">
        <v>18259780.199999999</v>
      </c>
      <c r="G44" s="39">
        <v>15286510.4</v>
      </c>
      <c r="H44" s="54">
        <v>2973269.8</v>
      </c>
    </row>
    <row r="45" spans="1:8" ht="16.5" customHeight="1">
      <c r="A45" s="52"/>
      <c r="B45" s="205">
        <v>2019</v>
      </c>
      <c r="C45" s="40">
        <v>23985169.300000001</v>
      </c>
      <c r="D45" s="39">
        <v>20839289.300000001</v>
      </c>
      <c r="E45" s="207">
        <v>3145880</v>
      </c>
      <c r="F45" s="39">
        <v>18588268.600000001</v>
      </c>
      <c r="G45" s="39">
        <v>15816074.4</v>
      </c>
      <c r="H45" s="54">
        <v>2772194.2</v>
      </c>
    </row>
    <row r="46" spans="1:8" ht="21" customHeight="1">
      <c r="A46" s="52" t="s">
        <v>77</v>
      </c>
      <c r="B46" s="53">
        <v>2015</v>
      </c>
      <c r="C46" s="16">
        <v>1537750.4</v>
      </c>
      <c r="D46" s="39">
        <v>1035879.2</v>
      </c>
      <c r="E46" s="59">
        <v>501871.2</v>
      </c>
      <c r="F46" s="39">
        <v>1964084</v>
      </c>
      <c r="G46" s="39">
        <v>1363055.6</v>
      </c>
      <c r="H46" s="54">
        <v>601028.4</v>
      </c>
    </row>
    <row r="47" spans="1:8" ht="16.5" customHeight="1">
      <c r="A47" s="52"/>
      <c r="B47" s="53">
        <v>2016</v>
      </c>
      <c r="C47" s="16">
        <v>1452744.4</v>
      </c>
      <c r="D47" s="39">
        <v>974325.2</v>
      </c>
      <c r="E47" s="59">
        <v>478419.20000000001</v>
      </c>
      <c r="F47" s="39">
        <v>2184101.4</v>
      </c>
      <c r="G47" s="39">
        <v>1600498.2</v>
      </c>
      <c r="H47" s="54">
        <v>583603.19999999995</v>
      </c>
    </row>
    <row r="48" spans="1:8" ht="16.5" customHeight="1">
      <c r="A48" s="52"/>
      <c r="B48" s="53">
        <v>2017</v>
      </c>
      <c r="C48" s="16">
        <f>1693875.5</f>
        <v>1693875.5</v>
      </c>
      <c r="D48" s="39">
        <f>1107093.5</f>
        <v>1107093.5</v>
      </c>
      <c r="E48" s="54">
        <v>586782</v>
      </c>
      <c r="F48" s="39">
        <f>2220002.8</f>
        <v>2220002.7999999998</v>
      </c>
      <c r="G48" s="39">
        <f>1529699</f>
        <v>1529699</v>
      </c>
      <c r="H48" s="54">
        <v>690303.8</v>
      </c>
    </row>
    <row r="49" spans="1:8" ht="16.5" customHeight="1">
      <c r="A49" s="52"/>
      <c r="B49" s="53">
        <v>2018</v>
      </c>
      <c r="C49" s="16">
        <v>2567843.7999999998</v>
      </c>
      <c r="D49" s="39">
        <v>1838801.7</v>
      </c>
      <c r="E49" s="131">
        <v>729042.1</v>
      </c>
      <c r="F49" s="39">
        <v>2953117</v>
      </c>
      <c r="G49" s="39">
        <v>2154210.5</v>
      </c>
      <c r="H49" s="54">
        <v>798906.5</v>
      </c>
    </row>
    <row r="50" spans="1:8" ht="16.5" customHeight="1">
      <c r="A50" s="52"/>
      <c r="B50" s="205">
        <v>2019</v>
      </c>
      <c r="C50" s="40">
        <v>2821540.9</v>
      </c>
      <c r="D50" s="39">
        <v>2000946</v>
      </c>
      <c r="E50" s="206">
        <v>820594.9</v>
      </c>
      <c r="F50" s="39">
        <v>3082513.1</v>
      </c>
      <c r="G50" s="39">
        <v>2159091.7000000002</v>
      </c>
      <c r="H50" s="54">
        <v>923421.4</v>
      </c>
    </row>
    <row r="51" spans="1:8" ht="21" customHeight="1">
      <c r="A51" s="52" t="s">
        <v>78</v>
      </c>
      <c r="B51" s="53">
        <v>2015</v>
      </c>
      <c r="C51" s="16">
        <v>3408209.7</v>
      </c>
      <c r="D51" s="39">
        <v>2523159.6</v>
      </c>
      <c r="E51" s="60">
        <v>885050.1</v>
      </c>
      <c r="F51" s="39">
        <v>3501167.1</v>
      </c>
      <c r="G51" s="39">
        <v>2557468</v>
      </c>
      <c r="H51" s="54">
        <v>943699.1</v>
      </c>
    </row>
    <row r="52" spans="1:8" ht="16.5" customHeight="1">
      <c r="A52" s="52"/>
      <c r="B52" s="53">
        <v>2016</v>
      </c>
      <c r="C52" s="16">
        <v>2868623</v>
      </c>
      <c r="D52" s="39">
        <v>2332981</v>
      </c>
      <c r="E52" s="60">
        <v>535642</v>
      </c>
      <c r="F52" s="39">
        <f>3041300.7</f>
        <v>3041300.7</v>
      </c>
      <c r="G52" s="39">
        <v>2476148.2999999998</v>
      </c>
      <c r="H52" s="54">
        <v>565152.4</v>
      </c>
    </row>
    <row r="53" spans="1:8" ht="16.5" customHeight="1">
      <c r="A53" s="52"/>
      <c r="B53" s="53">
        <v>2017</v>
      </c>
      <c r="C53" s="16">
        <f>3367780.3</f>
        <v>3367780.3</v>
      </c>
      <c r="D53" s="39">
        <f>2657295.1</f>
        <v>2657295.1</v>
      </c>
      <c r="E53" s="54">
        <v>710485.2</v>
      </c>
      <c r="F53" s="39">
        <f>3314830.8</f>
        <v>3314830.8</v>
      </c>
      <c r="G53" s="39">
        <f>2613806</f>
        <v>2613806</v>
      </c>
      <c r="H53" s="54">
        <v>701024.8</v>
      </c>
    </row>
    <row r="54" spans="1:8" ht="16.5" customHeight="1">
      <c r="A54" s="52"/>
      <c r="B54" s="53">
        <v>2018</v>
      </c>
      <c r="C54" s="16">
        <v>4198546.3</v>
      </c>
      <c r="D54" s="39">
        <v>3542362.9</v>
      </c>
      <c r="E54" s="131">
        <v>656183.4</v>
      </c>
      <c r="F54" s="39">
        <v>4275114</v>
      </c>
      <c r="G54" s="39">
        <v>3578585.8</v>
      </c>
      <c r="H54" s="54">
        <v>696528.2</v>
      </c>
    </row>
    <row r="55" spans="1:8" ht="16.5" customHeight="1">
      <c r="A55" s="52"/>
      <c r="B55" s="205">
        <v>2019</v>
      </c>
      <c r="C55" s="40">
        <v>4726494.2</v>
      </c>
      <c r="D55" s="39">
        <v>4123559.2</v>
      </c>
      <c r="E55" s="206">
        <v>602935</v>
      </c>
      <c r="F55" s="39">
        <v>4851367.8</v>
      </c>
      <c r="G55" s="39">
        <v>4147790.8</v>
      </c>
      <c r="H55" s="54">
        <v>703577</v>
      </c>
    </row>
    <row r="56" spans="1:8" ht="21" customHeight="1">
      <c r="A56" s="52" t="s">
        <v>79</v>
      </c>
      <c r="B56" s="53">
        <v>2015</v>
      </c>
      <c r="C56" s="16">
        <v>2222841.1</v>
      </c>
      <c r="D56" s="39">
        <v>1828074</v>
      </c>
      <c r="E56" s="60">
        <v>394767.1</v>
      </c>
      <c r="F56" s="39">
        <v>2283213.5</v>
      </c>
      <c r="G56" s="39">
        <v>1863988.9</v>
      </c>
      <c r="H56" s="54">
        <v>419224.6</v>
      </c>
    </row>
    <row r="57" spans="1:8" ht="16.5" customHeight="1">
      <c r="A57" s="47"/>
      <c r="B57" s="53">
        <v>2016</v>
      </c>
      <c r="C57" s="16">
        <v>1933151.7</v>
      </c>
      <c r="D57" s="39">
        <v>1559922.5</v>
      </c>
      <c r="E57" s="60">
        <v>373229.2</v>
      </c>
      <c r="F57" s="39">
        <v>1544658.8</v>
      </c>
      <c r="G57" s="39">
        <v>1243208.6000000001</v>
      </c>
      <c r="H57" s="54">
        <v>301450.2</v>
      </c>
    </row>
    <row r="58" spans="1:8" ht="16.5" customHeight="1">
      <c r="A58" s="47"/>
      <c r="B58" s="53">
        <v>2017</v>
      </c>
      <c r="C58" s="16">
        <f>2404095.4</f>
        <v>2404095.4</v>
      </c>
      <c r="D58" s="39">
        <f>1987371.2</f>
        <v>1987371.2</v>
      </c>
      <c r="E58" s="54">
        <v>416724.2</v>
      </c>
      <c r="F58" s="39">
        <f>2414254</f>
        <v>2414254</v>
      </c>
      <c r="G58" s="39">
        <f>1936820.3</f>
        <v>1936820.3</v>
      </c>
      <c r="H58" s="54">
        <v>477433.7</v>
      </c>
    </row>
    <row r="59" spans="1:8" ht="16.5" customHeight="1">
      <c r="A59" s="47"/>
      <c r="B59" s="53">
        <v>2018</v>
      </c>
      <c r="C59" s="16">
        <v>2490415.2000000002</v>
      </c>
      <c r="D59" s="39">
        <v>2145450</v>
      </c>
      <c r="E59" s="131">
        <v>344965.2</v>
      </c>
      <c r="F59" s="39">
        <v>2768851.6</v>
      </c>
      <c r="G59" s="39">
        <v>2365029.7999999998</v>
      </c>
      <c r="H59" s="54">
        <v>403821.8</v>
      </c>
    </row>
    <row r="60" spans="1:8" ht="16.5" customHeight="1">
      <c r="A60" s="47"/>
      <c r="B60" s="205">
        <v>2019</v>
      </c>
      <c r="C60" s="40">
        <v>2652684.4</v>
      </c>
      <c r="D60" s="39">
        <v>2438706.7000000002</v>
      </c>
      <c r="E60" s="206">
        <v>213977.7</v>
      </c>
      <c r="F60" s="39">
        <v>2732397.3</v>
      </c>
      <c r="G60" s="39">
        <v>2459113.2000000002</v>
      </c>
      <c r="H60" s="54">
        <v>273284.09999999998</v>
      </c>
    </row>
    <row r="61" spans="1:8" ht="21" customHeight="1">
      <c r="A61" s="52" t="s">
        <v>80</v>
      </c>
      <c r="B61" s="53">
        <v>2015</v>
      </c>
      <c r="C61" s="16">
        <v>5707196.7000000002</v>
      </c>
      <c r="D61" s="39">
        <v>3736586.8</v>
      </c>
      <c r="E61" s="60">
        <v>1970609.9</v>
      </c>
      <c r="F61" s="39">
        <v>6610011.4000000004</v>
      </c>
      <c r="G61" s="39">
        <v>4613266.9000000004</v>
      </c>
      <c r="H61" s="54">
        <v>1996744.5</v>
      </c>
    </row>
    <row r="62" spans="1:8" ht="16.5" customHeight="1">
      <c r="A62" s="47"/>
      <c r="B62" s="53">
        <v>2016</v>
      </c>
      <c r="C62" s="16">
        <v>4958886.4000000004</v>
      </c>
      <c r="D62" s="39">
        <v>3772609.6</v>
      </c>
      <c r="E62" s="60">
        <v>1186276.8</v>
      </c>
      <c r="F62" s="39">
        <v>5412087.5999999996</v>
      </c>
      <c r="G62" s="39">
        <v>4299386.5999999996</v>
      </c>
      <c r="H62" s="54">
        <v>1112701</v>
      </c>
    </row>
    <row r="63" spans="1:8" ht="16.5" customHeight="1">
      <c r="A63" s="47"/>
      <c r="B63" s="53">
        <v>2017</v>
      </c>
      <c r="C63" s="16">
        <f>5589826.5</f>
        <v>5589826.5</v>
      </c>
      <c r="D63" s="39">
        <f>4212052</f>
        <v>4212052</v>
      </c>
      <c r="E63" s="54">
        <v>1377774.5</v>
      </c>
      <c r="F63" s="39">
        <f>6115789.4</f>
        <v>6115789.4000000004</v>
      </c>
      <c r="G63" s="39">
        <f>4739044.4</f>
        <v>4739044.4000000004</v>
      </c>
      <c r="H63" s="54">
        <v>1376745</v>
      </c>
    </row>
    <row r="64" spans="1:8" ht="16.5" customHeight="1">
      <c r="A64" s="47"/>
      <c r="B64" s="53">
        <v>2018</v>
      </c>
      <c r="C64" s="16">
        <v>7782453.2999999998</v>
      </c>
      <c r="D64" s="39">
        <v>6077125.5999999996</v>
      </c>
      <c r="E64" s="131">
        <v>1705327.7</v>
      </c>
      <c r="F64" s="39">
        <v>7894826.5999999996</v>
      </c>
      <c r="G64" s="39">
        <v>6224639.2000000002</v>
      </c>
      <c r="H64" s="54">
        <v>1670187.4</v>
      </c>
    </row>
    <row r="65" spans="1:8" ht="16.5" customHeight="1">
      <c r="A65" s="47"/>
      <c r="B65" s="205">
        <v>2019</v>
      </c>
      <c r="C65" s="40">
        <v>8938843.8000000007</v>
      </c>
      <c r="D65" s="39">
        <v>6309092</v>
      </c>
      <c r="E65" s="206">
        <v>2629751.7999999998</v>
      </c>
      <c r="F65" s="39">
        <v>9251996.4000000004</v>
      </c>
      <c r="G65" s="39">
        <v>6853166.9000000004</v>
      </c>
      <c r="H65" s="54">
        <v>2398829.5</v>
      </c>
    </row>
    <row r="66" spans="1:8" ht="21" customHeight="1">
      <c r="A66" s="52" t="s">
        <v>81</v>
      </c>
      <c r="B66" s="53">
        <v>2015</v>
      </c>
      <c r="C66" s="16">
        <v>10421159.1</v>
      </c>
      <c r="D66" s="39">
        <v>5611556.4000000004</v>
      </c>
      <c r="E66" s="60">
        <v>4809602.7</v>
      </c>
      <c r="F66" s="39">
        <v>10188734.800000001</v>
      </c>
      <c r="G66" s="39">
        <v>6001063.2999999998</v>
      </c>
      <c r="H66" s="54">
        <v>4187671.5</v>
      </c>
    </row>
    <row r="67" spans="1:8" ht="16.5" customHeight="1">
      <c r="A67" s="47"/>
      <c r="B67" s="53">
        <v>2016</v>
      </c>
      <c r="C67" s="16">
        <v>9183785.6999999993</v>
      </c>
      <c r="D67" s="39">
        <v>5354356.4000000004</v>
      </c>
      <c r="E67" s="60">
        <v>3829429.3</v>
      </c>
      <c r="F67" s="39">
        <f>9047794</f>
        <v>9047794</v>
      </c>
      <c r="G67" s="39">
        <f>5637605.9</f>
        <v>5637605.9000000004</v>
      </c>
      <c r="H67" s="54">
        <v>3410188.1</v>
      </c>
    </row>
    <row r="68" spans="1:8" ht="16.5" customHeight="1">
      <c r="A68" s="47"/>
      <c r="B68" s="53">
        <v>2017</v>
      </c>
      <c r="C68" s="16">
        <v>9902665.3000000007</v>
      </c>
      <c r="D68" s="39">
        <v>6098214.5999999996</v>
      </c>
      <c r="E68" s="54">
        <v>3804450.7</v>
      </c>
      <c r="F68" s="39">
        <f>9549187.1</f>
        <v>9549187.0999999996</v>
      </c>
      <c r="G68" s="39">
        <f>5999257.7</f>
        <v>5999257.7000000002</v>
      </c>
      <c r="H68" s="54">
        <v>3549929.4</v>
      </c>
    </row>
    <row r="69" spans="1:8" ht="16.5" customHeight="1">
      <c r="A69" s="47"/>
      <c r="B69" s="53">
        <v>2018</v>
      </c>
      <c r="C69" s="16">
        <v>11792256.800000001</v>
      </c>
      <c r="D69" s="39">
        <v>8109019.2000000002</v>
      </c>
      <c r="E69" s="131">
        <v>3683237.6</v>
      </c>
      <c r="F69" s="39">
        <v>11538856.5</v>
      </c>
      <c r="G69" s="39">
        <v>8040676.0999999996</v>
      </c>
      <c r="H69" s="54">
        <v>3498180.4</v>
      </c>
    </row>
    <row r="70" spans="1:8" ht="16.5" customHeight="1">
      <c r="A70" s="47"/>
      <c r="B70" s="205">
        <v>2019</v>
      </c>
      <c r="C70" s="40">
        <v>12762668.6</v>
      </c>
      <c r="D70" s="39">
        <v>9384080.9000000004</v>
      </c>
      <c r="E70" s="206">
        <v>3378587.7</v>
      </c>
      <c r="F70" s="39">
        <v>12806380.300000001</v>
      </c>
      <c r="G70" s="39">
        <v>9444150.5</v>
      </c>
      <c r="H70" s="54">
        <v>3362229.8</v>
      </c>
    </row>
    <row r="71" spans="1:8" ht="21" customHeight="1">
      <c r="A71" s="52" t="s">
        <v>82</v>
      </c>
      <c r="B71" s="53">
        <v>2015</v>
      </c>
      <c r="C71" s="16">
        <v>2050458.3</v>
      </c>
      <c r="D71" s="39">
        <v>1414906</v>
      </c>
      <c r="E71" s="60">
        <v>635552.30000000005</v>
      </c>
      <c r="F71" s="39">
        <v>1680107.3</v>
      </c>
      <c r="G71" s="39">
        <v>1196074.3999999999</v>
      </c>
      <c r="H71" s="54">
        <v>484032.9</v>
      </c>
    </row>
    <row r="72" spans="1:8" ht="16.5" customHeight="1">
      <c r="A72" s="47"/>
      <c r="B72" s="53">
        <v>2016</v>
      </c>
      <c r="C72" s="16">
        <v>2026346</v>
      </c>
      <c r="D72" s="39">
        <v>1457954</v>
      </c>
      <c r="E72" s="60">
        <v>568392</v>
      </c>
      <c r="F72" s="39">
        <v>1520471.4</v>
      </c>
      <c r="G72" s="39">
        <v>1054885.3999999999</v>
      </c>
      <c r="H72" s="54">
        <v>465586</v>
      </c>
    </row>
    <row r="73" spans="1:8" ht="16.5" customHeight="1">
      <c r="A73" s="47"/>
      <c r="B73" s="53">
        <v>2017</v>
      </c>
      <c r="C73" s="16">
        <f>2049130.5</f>
        <v>2049130.5</v>
      </c>
      <c r="D73" s="39">
        <f>1741353.9</f>
        <v>1741353.9</v>
      </c>
      <c r="E73" s="54">
        <v>307776.59999999998</v>
      </c>
      <c r="F73" s="39">
        <f>1708968.6</f>
        <v>1708968.6</v>
      </c>
      <c r="G73" s="39">
        <f>1404233.1</f>
        <v>1404233.1</v>
      </c>
      <c r="H73" s="54">
        <v>304735.5</v>
      </c>
    </row>
    <row r="74" spans="1:8" ht="16.5" customHeight="1">
      <c r="A74" s="47"/>
      <c r="B74" s="53">
        <v>2018</v>
      </c>
      <c r="C74" s="16">
        <v>2561737.7999999998</v>
      </c>
      <c r="D74" s="39">
        <v>2066808.8</v>
      </c>
      <c r="E74" s="131">
        <v>494929</v>
      </c>
      <c r="F74" s="39">
        <v>2207145.2000000002</v>
      </c>
      <c r="G74" s="39">
        <v>1739963.2</v>
      </c>
      <c r="H74" s="54">
        <v>467182</v>
      </c>
    </row>
    <row r="75" spans="1:8" ht="16.5" customHeight="1">
      <c r="A75" s="47"/>
      <c r="B75" s="205">
        <v>2019</v>
      </c>
      <c r="C75" s="40">
        <v>2696244.8</v>
      </c>
      <c r="D75" s="39">
        <v>2187618</v>
      </c>
      <c r="E75" s="206">
        <v>508626.8</v>
      </c>
      <c r="F75" s="39">
        <v>2417276.6</v>
      </c>
      <c r="G75" s="39">
        <v>1913909</v>
      </c>
      <c r="H75" s="54">
        <v>503367.6</v>
      </c>
    </row>
    <row r="76" spans="1:8" ht="21" customHeight="1">
      <c r="A76" s="52" t="s">
        <v>83</v>
      </c>
      <c r="B76" s="53">
        <v>2015</v>
      </c>
      <c r="C76" s="16">
        <v>2175447.7000000002</v>
      </c>
      <c r="D76" s="39">
        <v>1139080</v>
      </c>
      <c r="E76" s="60">
        <v>1036367.7</v>
      </c>
      <c r="F76" s="39">
        <v>2716914.1</v>
      </c>
      <c r="G76" s="39">
        <v>1961811.8</v>
      </c>
      <c r="H76" s="54">
        <v>755102.3</v>
      </c>
    </row>
    <row r="77" spans="1:8" ht="16.5" customHeight="1">
      <c r="A77" s="47"/>
      <c r="B77" s="53">
        <v>2016</v>
      </c>
      <c r="C77" s="16">
        <v>1697690.1</v>
      </c>
      <c r="D77" s="39">
        <v>1206624.7</v>
      </c>
      <c r="E77" s="60">
        <v>491065.4</v>
      </c>
      <c r="F77" s="39">
        <v>2589253.7999999998</v>
      </c>
      <c r="G77" s="39">
        <v>2047015.6</v>
      </c>
      <c r="H77" s="54">
        <v>542238.19999999995</v>
      </c>
    </row>
    <row r="78" spans="1:8" ht="16.5" customHeight="1">
      <c r="A78" s="47"/>
      <c r="B78" s="53">
        <v>2017</v>
      </c>
      <c r="C78" s="16">
        <v>1965348.8</v>
      </c>
      <c r="D78" s="39">
        <v>1435105.9</v>
      </c>
      <c r="E78" s="60">
        <v>530242.9</v>
      </c>
      <c r="F78" s="39">
        <f>2760488.8</f>
        <v>2760488.8</v>
      </c>
      <c r="G78" s="39">
        <f>2256935.1</f>
        <v>2256935.1</v>
      </c>
      <c r="H78" s="54">
        <v>503553.7</v>
      </c>
    </row>
    <row r="79" spans="1:8" ht="16.5" customHeight="1">
      <c r="A79" s="47"/>
      <c r="B79" s="53">
        <v>2018</v>
      </c>
      <c r="C79" s="16">
        <v>2563887.6</v>
      </c>
      <c r="D79" s="39">
        <v>2175676.2999999998</v>
      </c>
      <c r="E79" s="131">
        <v>388211.3</v>
      </c>
      <c r="F79" s="39">
        <v>3431429.7</v>
      </c>
      <c r="G79" s="39">
        <v>3022469.6</v>
      </c>
      <c r="H79" s="54">
        <v>408960.1</v>
      </c>
    </row>
    <row r="80" spans="1:8" ht="16.5" customHeight="1">
      <c r="A80" s="47"/>
      <c r="B80" s="205">
        <v>2019</v>
      </c>
      <c r="C80" s="40">
        <v>2649622.7999999998</v>
      </c>
      <c r="D80" s="39">
        <v>2178382.1</v>
      </c>
      <c r="E80" s="206">
        <v>471240.7</v>
      </c>
      <c r="F80" s="39">
        <v>3013882.9</v>
      </c>
      <c r="G80" s="39">
        <v>2573190.9</v>
      </c>
      <c r="H80" s="54">
        <v>440692</v>
      </c>
    </row>
    <row r="81" spans="1:8" ht="21" customHeight="1">
      <c r="A81" s="52" t="s">
        <v>84</v>
      </c>
      <c r="B81" s="53">
        <v>2015</v>
      </c>
      <c r="C81" s="16">
        <v>9167019.9000000004</v>
      </c>
      <c r="D81" s="39">
        <v>6619245.2999999998</v>
      </c>
      <c r="E81" s="60">
        <v>2547774.6</v>
      </c>
      <c r="F81" s="39">
        <v>8147073.5</v>
      </c>
      <c r="G81" s="39">
        <v>5888881.9000000004</v>
      </c>
      <c r="H81" s="54">
        <v>2258191.6</v>
      </c>
    </row>
    <row r="82" spans="1:8" ht="16.5" customHeight="1">
      <c r="A82" s="47"/>
      <c r="B82" s="53">
        <v>2016</v>
      </c>
      <c r="C82" s="16">
        <v>7495730</v>
      </c>
      <c r="D82" s="39">
        <v>5728717.2999999998</v>
      </c>
      <c r="E82" s="60">
        <v>1767012.7</v>
      </c>
      <c r="F82" s="39">
        <v>7571140.9000000004</v>
      </c>
      <c r="G82" s="39">
        <v>5972647.0999999996</v>
      </c>
      <c r="H82" s="54">
        <v>1598493.8</v>
      </c>
    </row>
    <row r="83" spans="1:8" ht="16.5" customHeight="1">
      <c r="A83" s="47"/>
      <c r="B83" s="53">
        <v>2017</v>
      </c>
      <c r="C83" s="16">
        <v>8427920</v>
      </c>
      <c r="D83" s="39">
        <v>6465380</v>
      </c>
      <c r="E83" s="54">
        <v>1962540</v>
      </c>
      <c r="F83" s="39">
        <f>8419969.6</f>
        <v>8419969.5999999996</v>
      </c>
      <c r="G83" s="39">
        <f>6532457</f>
        <v>6532457</v>
      </c>
      <c r="H83" s="54">
        <v>1887512.6</v>
      </c>
    </row>
    <row r="84" spans="1:8" ht="16.5" customHeight="1">
      <c r="A84" s="47"/>
      <c r="B84" s="53">
        <v>2018</v>
      </c>
      <c r="C84" s="16">
        <v>11163462.9</v>
      </c>
      <c r="D84" s="39">
        <v>9014818.8000000007</v>
      </c>
      <c r="E84" s="131">
        <v>2148644.1</v>
      </c>
      <c r="F84" s="39">
        <v>10413578.9</v>
      </c>
      <c r="G84" s="39">
        <v>8319530</v>
      </c>
      <c r="H84" s="54">
        <v>2094048.9</v>
      </c>
    </row>
    <row r="85" spans="1:8" ht="16.5" customHeight="1">
      <c r="A85" s="47"/>
      <c r="B85" s="205">
        <v>2019</v>
      </c>
      <c r="C85" s="40">
        <v>11431738.699999999</v>
      </c>
      <c r="D85" s="39">
        <v>9489176.9000000004</v>
      </c>
      <c r="E85" s="206">
        <v>1942561.8</v>
      </c>
      <c r="F85" s="39">
        <v>11147467.300000001</v>
      </c>
      <c r="G85" s="39">
        <v>9204331</v>
      </c>
      <c r="H85" s="54">
        <v>1943136.3</v>
      </c>
    </row>
    <row r="86" spans="1:8" ht="21" customHeight="1">
      <c r="A86" s="52" t="s">
        <v>85</v>
      </c>
      <c r="B86" s="53">
        <v>2015</v>
      </c>
      <c r="C86" s="16">
        <v>3445215.5</v>
      </c>
      <c r="D86" s="39">
        <v>3236893</v>
      </c>
      <c r="E86" s="60">
        <v>208322.5</v>
      </c>
      <c r="F86" s="39">
        <v>3814007.8</v>
      </c>
      <c r="G86" s="39">
        <v>3301214</v>
      </c>
      <c r="H86" s="54">
        <v>512793.8</v>
      </c>
    </row>
    <row r="87" spans="1:8" ht="16.5" customHeight="1">
      <c r="A87" s="62"/>
      <c r="B87" s="53">
        <v>2016</v>
      </c>
      <c r="C87" s="16">
        <v>2271022.7999999998</v>
      </c>
      <c r="D87" s="39">
        <v>1929513.9</v>
      </c>
      <c r="E87" s="60">
        <v>341508.9</v>
      </c>
      <c r="F87" s="39">
        <v>2894450.2</v>
      </c>
      <c r="G87" s="39">
        <v>2374093.2000000002</v>
      </c>
      <c r="H87" s="54">
        <v>520357</v>
      </c>
    </row>
    <row r="88" spans="1:8" ht="16.5" customHeight="1">
      <c r="A88" s="62"/>
      <c r="B88" s="53">
        <v>2017</v>
      </c>
      <c r="C88" s="16">
        <v>2596977.5</v>
      </c>
      <c r="D88" s="39">
        <v>2227097</v>
      </c>
      <c r="E88" s="54">
        <v>369880.5</v>
      </c>
      <c r="F88" s="39">
        <f>3955304.3</f>
        <v>3955304.3</v>
      </c>
      <c r="G88" s="39">
        <f>3464769.2</f>
        <v>3464769.2</v>
      </c>
      <c r="H88" s="54">
        <v>490535.1</v>
      </c>
    </row>
    <row r="89" spans="1:8" ht="16.5" customHeight="1">
      <c r="A89" s="62"/>
      <c r="B89" s="53">
        <v>2018</v>
      </c>
      <c r="C89" s="16">
        <v>3152908.3</v>
      </c>
      <c r="D89" s="39">
        <v>2618908.9</v>
      </c>
      <c r="E89" s="131">
        <v>533999.4</v>
      </c>
      <c r="F89" s="39">
        <v>4494882.0999999996</v>
      </c>
      <c r="G89" s="39">
        <v>3890595.5</v>
      </c>
      <c r="H89" s="54">
        <v>604286.6</v>
      </c>
    </row>
    <row r="90" spans="1:8" ht="16.5" customHeight="1">
      <c r="B90" s="351">
        <v>2019</v>
      </c>
      <c r="C90" s="61">
        <v>2912514.8</v>
      </c>
      <c r="D90" s="39">
        <v>2328652.2999999998</v>
      </c>
      <c r="E90" s="39">
        <v>583862.5</v>
      </c>
      <c r="F90" s="39">
        <v>4547419</v>
      </c>
      <c r="G90" s="61">
        <v>3838294.2</v>
      </c>
      <c r="H90" s="208">
        <v>709124.8</v>
      </c>
    </row>
  </sheetData>
  <mergeCells count="5">
    <mergeCell ref="A2:H2"/>
    <mergeCell ref="A3:B5"/>
    <mergeCell ref="C3:E3"/>
    <mergeCell ref="F3:H3"/>
    <mergeCell ref="C5:H5"/>
  </mergeCells>
  <printOptions horizontalCentered="1"/>
  <pageMargins left="0.39370078740157483" right="0.39370078740157483" top="0.59055118110236227" bottom="0.59055118110236227" header="0.31496062992125984" footer="0.31496062992125984"/>
  <pageSetup paperSize="9" scale="56" fitToHeight="0" orientation="portrait" r:id="rId1"/>
  <headerFooter>
    <oddFooter>&amp;C&amp;9Strona &amp;P z &amp;N</oddFooter>
  </headerFooter>
  <rowBreaks count="1" manualBreakCount="1">
    <brk id="7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3"/>
  <sheetViews>
    <sheetView zoomScale="90" zoomScaleNormal="90" workbookViewId="0">
      <pane xSplit="1" ySplit="5" topLeftCell="C24" activePane="bottomRight" state="frozen"/>
      <selection activeCell="A2" sqref="A2:P2"/>
      <selection pane="topRight" activeCell="A2" sqref="A2:P2"/>
      <selection pane="bottomLeft" activeCell="A2" sqref="A2:P2"/>
      <selection pane="bottomRight" activeCell="F24" sqref="F24"/>
    </sheetView>
  </sheetViews>
  <sheetFormatPr defaultColWidth="9.140625" defaultRowHeight="12.75"/>
  <cols>
    <col min="1" max="1" width="58.7109375" style="28" customWidth="1"/>
    <col min="2" max="5" width="15.7109375" style="28" customWidth="1"/>
    <col min="6" max="6" width="15.7109375" style="200" customWidth="1"/>
    <col min="7" max="10" width="15.7109375" style="28" customWidth="1"/>
    <col min="11" max="11" width="15.7109375" style="200" customWidth="1"/>
    <col min="12" max="15" width="15.7109375" style="28" customWidth="1"/>
    <col min="16" max="16" width="17.42578125" style="200" customWidth="1"/>
    <col min="17" max="16384" width="9.140625" style="28"/>
  </cols>
  <sheetData>
    <row r="2" spans="1:16" s="32" customFormat="1" ht="30" customHeight="1">
      <c r="A2" s="321" t="s">
        <v>285</v>
      </c>
      <c r="B2" s="321"/>
      <c r="C2" s="321"/>
      <c r="D2" s="321"/>
      <c r="E2" s="321"/>
      <c r="F2" s="321"/>
      <c r="G2" s="321"/>
      <c r="H2" s="321"/>
      <c r="I2" s="321"/>
      <c r="J2" s="321"/>
      <c r="K2" s="321"/>
      <c r="L2" s="321"/>
      <c r="M2" s="321"/>
      <c r="N2" s="321"/>
      <c r="O2" s="321"/>
      <c r="P2" s="321"/>
    </row>
    <row r="3" spans="1:16" ht="33" customHeight="1">
      <c r="A3" s="311" t="s">
        <v>111</v>
      </c>
      <c r="B3" s="324" t="s">
        <v>127</v>
      </c>
      <c r="C3" s="323"/>
      <c r="D3" s="323"/>
      <c r="E3" s="323"/>
      <c r="F3" s="318"/>
      <c r="G3" s="322" t="s">
        <v>129</v>
      </c>
      <c r="H3" s="323"/>
      <c r="I3" s="323"/>
      <c r="J3" s="323"/>
      <c r="K3" s="318"/>
      <c r="L3" s="325" t="s">
        <v>130</v>
      </c>
      <c r="M3" s="323"/>
      <c r="N3" s="323"/>
      <c r="O3" s="323"/>
      <c r="P3" s="323"/>
    </row>
    <row r="4" spans="1:16" ht="33" customHeight="1">
      <c r="A4" s="313"/>
      <c r="B4" s="139">
        <v>2015</v>
      </c>
      <c r="C4" s="139">
        <v>2016</v>
      </c>
      <c r="D4" s="139">
        <v>2017</v>
      </c>
      <c r="E4" s="139">
        <v>2018</v>
      </c>
      <c r="F4" s="210">
        <v>2019</v>
      </c>
      <c r="G4" s="139">
        <v>2015</v>
      </c>
      <c r="H4" s="139">
        <v>2016</v>
      </c>
      <c r="I4" s="140">
        <v>2017</v>
      </c>
      <c r="J4" s="140">
        <v>2018</v>
      </c>
      <c r="K4" s="203">
        <v>2019</v>
      </c>
      <c r="L4" s="139">
        <v>2015</v>
      </c>
      <c r="M4" s="139">
        <v>2016</v>
      </c>
      <c r="N4" s="140">
        <v>2017</v>
      </c>
      <c r="O4" s="140">
        <v>2018</v>
      </c>
      <c r="P4" s="203">
        <v>2019</v>
      </c>
    </row>
    <row r="5" spans="1:16" ht="33" customHeight="1" thickBot="1">
      <c r="A5" s="315"/>
      <c r="B5" s="326" t="s">
        <v>128</v>
      </c>
      <c r="C5" s="327"/>
      <c r="D5" s="327"/>
      <c r="E5" s="327"/>
      <c r="F5" s="327"/>
      <c r="G5" s="327"/>
      <c r="H5" s="327"/>
      <c r="I5" s="327"/>
      <c r="J5" s="327"/>
      <c r="K5" s="327"/>
      <c r="L5" s="327"/>
      <c r="M5" s="327"/>
      <c r="N5" s="327"/>
      <c r="O5" s="327"/>
      <c r="P5" s="327"/>
    </row>
    <row r="6" spans="1:16" ht="33" customHeight="1">
      <c r="A6" s="169" t="s">
        <v>201</v>
      </c>
      <c r="B6" s="50">
        <v>88637432.400000006</v>
      </c>
      <c r="C6" s="49">
        <v>77096295.799999997</v>
      </c>
      <c r="D6" s="63">
        <v>86619605.799999997</v>
      </c>
      <c r="E6" s="130">
        <v>105436459.40000001</v>
      </c>
      <c r="F6" s="125">
        <v>111453128.09999999</v>
      </c>
      <c r="G6" s="50">
        <v>63913479.200000003</v>
      </c>
      <c r="H6" s="51">
        <v>58417138</v>
      </c>
      <c r="I6" s="49">
        <v>66134607.100000001</v>
      </c>
      <c r="J6" s="49">
        <v>83143124.599999994</v>
      </c>
      <c r="K6" s="134">
        <v>88357168.099999994</v>
      </c>
      <c r="L6" s="125">
        <v>24723953.199999999</v>
      </c>
      <c r="M6" s="125">
        <v>18679157.800000001</v>
      </c>
      <c r="N6" s="125">
        <v>20484998.699999999</v>
      </c>
      <c r="O6" s="136">
        <v>22293334.800000001</v>
      </c>
      <c r="P6" s="136">
        <v>23095960</v>
      </c>
    </row>
    <row r="7" spans="1:16" ht="30" customHeight="1">
      <c r="A7" s="170" t="s">
        <v>202</v>
      </c>
      <c r="B7" s="49">
        <f>B8+B12</f>
        <v>41740073.799999997</v>
      </c>
      <c r="C7" s="50">
        <f>C8+C12</f>
        <v>39335031.700000003</v>
      </c>
      <c r="D7" s="49">
        <f>D8+D12</f>
        <v>43808654.899999999</v>
      </c>
      <c r="E7" s="49">
        <v>52249158</v>
      </c>
      <c r="F7" s="49">
        <v>55833534.200000003</v>
      </c>
      <c r="G7" s="49">
        <f>G8+G12</f>
        <v>29811678.100000001</v>
      </c>
      <c r="H7" s="50">
        <f>H8+H12</f>
        <v>30169348</v>
      </c>
      <c r="I7" s="49">
        <f>I8+I12</f>
        <v>33647276.100000001</v>
      </c>
      <c r="J7" s="49">
        <v>40936828.799999997</v>
      </c>
      <c r="K7" s="134">
        <v>44049269.600000001</v>
      </c>
      <c r="L7" s="49">
        <v>11928395.699999999</v>
      </c>
      <c r="M7" s="49">
        <v>9165683.6999999993</v>
      </c>
      <c r="N7" s="49">
        <v>10161378.800000001</v>
      </c>
      <c r="O7" s="51">
        <v>11312329.199999999</v>
      </c>
      <c r="P7" s="51">
        <v>11784264.6</v>
      </c>
    </row>
    <row r="8" spans="1:16" ht="30" customHeight="1">
      <c r="A8" s="171" t="s">
        <v>203</v>
      </c>
      <c r="B8" s="49">
        <v>11940746.699999999</v>
      </c>
      <c r="C8" s="50">
        <v>13028587.800000001</v>
      </c>
      <c r="D8" s="3">
        <v>14705716.9</v>
      </c>
      <c r="E8" s="49">
        <v>17405004.600000001</v>
      </c>
      <c r="F8" s="49">
        <v>19541339.899999999</v>
      </c>
      <c r="G8" s="49">
        <v>8559446.0999999996</v>
      </c>
      <c r="H8" s="50">
        <v>10145542.6</v>
      </c>
      <c r="I8" s="3">
        <v>11566641.800000001</v>
      </c>
      <c r="J8" s="49">
        <v>13957427</v>
      </c>
      <c r="K8" s="38">
        <v>15874661.800000001</v>
      </c>
      <c r="L8" s="49">
        <v>3381300.6</v>
      </c>
      <c r="M8" s="49">
        <v>2883045.2</v>
      </c>
      <c r="N8" s="49">
        <v>3139075.1</v>
      </c>
      <c r="O8" s="51">
        <v>3447577.6</v>
      </c>
      <c r="P8" s="51">
        <v>3666678.1</v>
      </c>
    </row>
    <row r="9" spans="1:16" ht="30" customHeight="1">
      <c r="A9" s="172" t="s">
        <v>149</v>
      </c>
      <c r="B9" s="39">
        <v>1612660.3</v>
      </c>
      <c r="C9" s="61">
        <v>1663940.7</v>
      </c>
      <c r="D9" s="14">
        <v>2169563.4</v>
      </c>
      <c r="E9" s="64">
        <v>2444728.9</v>
      </c>
      <c r="F9" s="39">
        <v>2962141.4</v>
      </c>
      <c r="G9" s="61">
        <v>1013858.7</v>
      </c>
      <c r="H9" s="54">
        <v>1137597.2</v>
      </c>
      <c r="I9" s="39">
        <v>1506276.4</v>
      </c>
      <c r="J9" s="39">
        <v>1758423.3</v>
      </c>
      <c r="K9" s="38">
        <v>2191750</v>
      </c>
      <c r="L9" s="39">
        <v>598801.6</v>
      </c>
      <c r="M9" s="39">
        <v>526343.5</v>
      </c>
      <c r="N9" s="39">
        <v>663287</v>
      </c>
      <c r="O9" s="40">
        <v>686305.6</v>
      </c>
      <c r="P9" s="40">
        <v>770391.4</v>
      </c>
    </row>
    <row r="10" spans="1:16" ht="30" customHeight="1">
      <c r="A10" s="172" t="s">
        <v>150</v>
      </c>
      <c r="B10" s="39">
        <v>9601530.5</v>
      </c>
      <c r="C10" s="61">
        <v>10728948.6</v>
      </c>
      <c r="D10" s="64">
        <v>11131353.300000001</v>
      </c>
      <c r="E10" s="64">
        <v>13664544.199999999</v>
      </c>
      <c r="F10" s="39">
        <v>15827542</v>
      </c>
      <c r="G10" s="61">
        <v>7265434.2999999998</v>
      </c>
      <c r="H10" s="54">
        <v>8672523.4000000004</v>
      </c>
      <c r="I10" s="39">
        <v>9131150.8000000007</v>
      </c>
      <c r="J10" s="39">
        <v>11307039.699999999</v>
      </c>
      <c r="K10" s="38">
        <v>13258647.9</v>
      </c>
      <c r="L10" s="39">
        <v>2336096.2000000002</v>
      </c>
      <c r="M10" s="39">
        <v>2056425.2</v>
      </c>
      <c r="N10" s="39">
        <v>2000202.5</v>
      </c>
      <c r="O10" s="40">
        <v>2357504.5</v>
      </c>
      <c r="P10" s="40">
        <v>2568894.1</v>
      </c>
    </row>
    <row r="11" spans="1:16" ht="30" customHeight="1">
      <c r="A11" s="172" t="s">
        <v>151</v>
      </c>
      <c r="B11" s="54">
        <v>726555.9</v>
      </c>
      <c r="C11" s="39">
        <v>635698.5</v>
      </c>
      <c r="D11" s="14">
        <v>1404800.2</v>
      </c>
      <c r="E11" s="14">
        <v>1295731.5</v>
      </c>
      <c r="F11" s="39">
        <v>751656.5</v>
      </c>
      <c r="G11" s="61">
        <v>280153.09999999998</v>
      </c>
      <c r="H11" s="54">
        <v>335422</v>
      </c>
      <c r="I11" s="39">
        <v>929214.6</v>
      </c>
      <c r="J11" s="39">
        <v>891964</v>
      </c>
      <c r="K11" s="38">
        <v>424263.9</v>
      </c>
      <c r="L11" s="39">
        <v>446402.8</v>
      </c>
      <c r="M11" s="39">
        <v>300276.5</v>
      </c>
      <c r="N11" s="39">
        <v>475585.6</v>
      </c>
      <c r="O11" s="40">
        <v>403767.5</v>
      </c>
      <c r="P11" s="40">
        <v>327392.59999999998</v>
      </c>
    </row>
    <row r="12" spans="1:16" ht="30" customHeight="1">
      <c r="A12" s="171" t="s">
        <v>204</v>
      </c>
      <c r="B12" s="50">
        <v>29799327.100000001</v>
      </c>
      <c r="C12" s="49">
        <v>26306443.899999999</v>
      </c>
      <c r="D12" s="3">
        <v>29102938</v>
      </c>
      <c r="E12" s="3">
        <v>34844153.399999999</v>
      </c>
      <c r="F12" s="49">
        <v>36292194.299999997</v>
      </c>
      <c r="G12" s="50">
        <v>21252232</v>
      </c>
      <c r="H12" s="51">
        <v>20023805.399999999</v>
      </c>
      <c r="I12" s="3">
        <v>22080634.300000001</v>
      </c>
      <c r="J12" s="49">
        <v>26979401.800000001</v>
      </c>
      <c r="K12" s="134">
        <v>28174607.800000001</v>
      </c>
      <c r="L12" s="49">
        <v>8547095.0999999996</v>
      </c>
      <c r="M12" s="49">
        <v>6282638.5</v>
      </c>
      <c r="N12" s="49">
        <v>7022303.7000000002</v>
      </c>
      <c r="O12" s="51">
        <v>7864751.5999999996</v>
      </c>
      <c r="P12" s="51">
        <v>8117586.5</v>
      </c>
    </row>
    <row r="13" spans="1:16" ht="30" customHeight="1">
      <c r="A13" s="172" t="s">
        <v>152</v>
      </c>
      <c r="B13" s="54">
        <v>745019.1</v>
      </c>
      <c r="C13" s="39">
        <v>779968.2</v>
      </c>
      <c r="D13" s="64">
        <v>1132319.2</v>
      </c>
      <c r="E13" s="64">
        <v>1121820.3999999999</v>
      </c>
      <c r="F13" s="39">
        <v>1342521.4</v>
      </c>
      <c r="G13" s="54">
        <v>565270.80000000005</v>
      </c>
      <c r="H13" s="40">
        <v>638115.19999999995</v>
      </c>
      <c r="I13" s="39">
        <v>953871.9</v>
      </c>
      <c r="J13" s="39">
        <v>950650.3</v>
      </c>
      <c r="K13" s="38">
        <v>1080287.3999999999</v>
      </c>
      <c r="L13" s="39">
        <v>179748.3</v>
      </c>
      <c r="M13" s="39">
        <v>141853</v>
      </c>
      <c r="N13" s="39">
        <v>178447.3</v>
      </c>
      <c r="O13" s="40">
        <v>171170.1</v>
      </c>
      <c r="P13" s="40">
        <v>262234</v>
      </c>
    </row>
    <row r="14" spans="1:16" ht="30" customHeight="1">
      <c r="A14" s="172" t="s">
        <v>153</v>
      </c>
      <c r="B14" s="54">
        <v>3719226.6</v>
      </c>
      <c r="C14" s="39">
        <v>3442388.8</v>
      </c>
      <c r="D14" s="14">
        <v>3870263.2</v>
      </c>
      <c r="E14" s="64">
        <v>4400813</v>
      </c>
      <c r="F14" s="39">
        <v>4761474.3</v>
      </c>
      <c r="G14" s="54">
        <v>2704779.7</v>
      </c>
      <c r="H14" s="40">
        <v>2702990.5</v>
      </c>
      <c r="I14" s="39">
        <v>3169393.2</v>
      </c>
      <c r="J14" s="39">
        <v>3664068.5</v>
      </c>
      <c r="K14" s="38">
        <v>3984481</v>
      </c>
      <c r="L14" s="39">
        <v>1014446.9</v>
      </c>
      <c r="M14" s="39">
        <v>739398.3</v>
      </c>
      <c r="N14" s="39">
        <v>700870</v>
      </c>
      <c r="O14" s="40">
        <v>736744.5</v>
      </c>
      <c r="P14" s="40">
        <v>776993.3</v>
      </c>
    </row>
    <row r="15" spans="1:16" ht="30" customHeight="1">
      <c r="A15" s="172" t="s">
        <v>154</v>
      </c>
      <c r="B15" s="54">
        <v>6676875.2000000002</v>
      </c>
      <c r="C15" s="39">
        <v>6411253.7999999998</v>
      </c>
      <c r="D15" s="14">
        <v>6384130</v>
      </c>
      <c r="E15" s="14">
        <v>7320694.7000000002</v>
      </c>
      <c r="F15" s="39">
        <v>7180014.7000000002</v>
      </c>
      <c r="G15" s="54">
        <v>4689799.0999999996</v>
      </c>
      <c r="H15" s="40">
        <v>4784482.2</v>
      </c>
      <c r="I15" s="39">
        <v>4687670.5999999996</v>
      </c>
      <c r="J15" s="39">
        <v>5317743.3</v>
      </c>
      <c r="K15" s="38">
        <v>5100954.8</v>
      </c>
      <c r="L15" s="39">
        <v>1987076.1</v>
      </c>
      <c r="M15" s="39">
        <v>1626771.6</v>
      </c>
      <c r="N15" s="39">
        <v>1696459.4</v>
      </c>
      <c r="O15" s="40">
        <v>2002951.4</v>
      </c>
      <c r="P15" s="40">
        <v>2079059.9</v>
      </c>
    </row>
    <row r="16" spans="1:16" ht="30" customHeight="1">
      <c r="A16" s="172" t="s">
        <v>155</v>
      </c>
      <c r="B16" s="54">
        <v>1020840.9</v>
      </c>
      <c r="C16" s="39">
        <v>527845.80000000005</v>
      </c>
      <c r="D16" s="14">
        <v>299861.90000000002</v>
      </c>
      <c r="E16" s="14">
        <v>371661.2</v>
      </c>
      <c r="F16" s="39">
        <v>552591.9</v>
      </c>
      <c r="G16" s="54">
        <v>667755.4</v>
      </c>
      <c r="H16" s="40">
        <v>399781.2</v>
      </c>
      <c r="I16" s="39">
        <v>233229.4</v>
      </c>
      <c r="J16" s="39">
        <v>251533.8</v>
      </c>
      <c r="K16" s="38">
        <v>473434.1</v>
      </c>
      <c r="L16" s="39">
        <v>353085.5</v>
      </c>
      <c r="M16" s="39">
        <v>128064.6</v>
      </c>
      <c r="N16" s="39">
        <v>66632.5</v>
      </c>
      <c r="O16" s="40">
        <v>120127.4</v>
      </c>
      <c r="P16" s="40">
        <v>79157.8</v>
      </c>
    </row>
    <row r="17" spans="1:16" ht="30" customHeight="1">
      <c r="A17" s="172" t="s">
        <v>156</v>
      </c>
      <c r="B17" s="54">
        <v>11102445.5</v>
      </c>
      <c r="C17" s="39">
        <v>10194626.9</v>
      </c>
      <c r="D17" s="14">
        <v>11560617.1</v>
      </c>
      <c r="E17" s="14">
        <v>13337906.300000001</v>
      </c>
      <c r="F17" s="39">
        <v>14303049.199999999</v>
      </c>
      <c r="G17" s="54">
        <v>8161326</v>
      </c>
      <c r="H17" s="40">
        <v>7929333.0999999996</v>
      </c>
      <c r="I17" s="39">
        <v>8746107.4000000004</v>
      </c>
      <c r="J17" s="39">
        <v>10710041.6</v>
      </c>
      <c r="K17" s="38">
        <v>11253151.699999999</v>
      </c>
      <c r="L17" s="39">
        <v>2941119.5</v>
      </c>
      <c r="M17" s="39">
        <v>2265293.7999999998</v>
      </c>
      <c r="N17" s="39">
        <v>2814509.7</v>
      </c>
      <c r="O17" s="40">
        <v>2627864.7000000002</v>
      </c>
      <c r="P17" s="40">
        <v>3049897.5</v>
      </c>
    </row>
    <row r="18" spans="1:16" ht="63.75">
      <c r="A18" s="172" t="s">
        <v>157</v>
      </c>
      <c r="B18" s="54">
        <v>4890648.8</v>
      </c>
      <c r="C18" s="39">
        <v>3543789.8</v>
      </c>
      <c r="D18" s="65">
        <v>4331980.5999999996</v>
      </c>
      <c r="E18" s="14">
        <v>6737583.9000000004</v>
      </c>
      <c r="F18" s="39">
        <v>6709654.2999999998</v>
      </c>
      <c r="G18" s="54">
        <v>3492890.8</v>
      </c>
      <c r="H18" s="40">
        <v>2643671.7999999998</v>
      </c>
      <c r="I18" s="39">
        <v>3202750.9</v>
      </c>
      <c r="J18" s="39">
        <v>5080163.8</v>
      </c>
      <c r="K18" s="38">
        <v>5227281.3</v>
      </c>
      <c r="L18" s="39">
        <v>1397758</v>
      </c>
      <c r="M18" s="39">
        <v>900118</v>
      </c>
      <c r="N18" s="39">
        <v>1129229.7</v>
      </c>
      <c r="O18" s="40">
        <v>1657420.1</v>
      </c>
      <c r="P18" s="40">
        <v>1482373</v>
      </c>
    </row>
    <row r="19" spans="1:16" ht="30" customHeight="1">
      <c r="A19" s="172" t="s">
        <v>158</v>
      </c>
      <c r="B19" s="54">
        <v>1644271</v>
      </c>
      <c r="C19" s="39">
        <v>1406570.6</v>
      </c>
      <c r="D19" s="14">
        <v>1523766</v>
      </c>
      <c r="E19" s="64">
        <v>1553673.9</v>
      </c>
      <c r="F19" s="39">
        <v>1442888.5</v>
      </c>
      <c r="G19" s="54">
        <v>970410.2</v>
      </c>
      <c r="H19" s="40">
        <v>925431.4</v>
      </c>
      <c r="I19" s="14">
        <v>1087610.8999999999</v>
      </c>
      <c r="J19" s="14">
        <v>1005200.5</v>
      </c>
      <c r="K19" s="38">
        <v>1055017.5</v>
      </c>
      <c r="L19" s="39">
        <v>673860.8</v>
      </c>
      <c r="M19" s="39">
        <v>481139.20000000001</v>
      </c>
      <c r="N19" s="39">
        <v>436155.1</v>
      </c>
      <c r="O19" s="40">
        <v>548473.4</v>
      </c>
      <c r="P19" s="40">
        <v>387871</v>
      </c>
    </row>
    <row r="20" spans="1:16" ht="30" customHeight="1">
      <c r="A20" s="173" t="s">
        <v>205</v>
      </c>
      <c r="B20" s="50">
        <v>46897358.600000001</v>
      </c>
      <c r="C20" s="49">
        <v>37761264.100000001</v>
      </c>
      <c r="D20" s="3">
        <v>42810950.899999999</v>
      </c>
      <c r="E20" s="123">
        <v>53187301.399999999</v>
      </c>
      <c r="F20" s="49">
        <v>55619593.899999999</v>
      </c>
      <c r="G20" s="50">
        <v>34101801.100000001</v>
      </c>
      <c r="H20" s="51">
        <v>28247790</v>
      </c>
      <c r="I20" s="67">
        <v>32487331</v>
      </c>
      <c r="J20" s="49">
        <v>42206295.799999997</v>
      </c>
      <c r="K20" s="134">
        <v>44307898.5</v>
      </c>
      <c r="L20" s="49">
        <v>12795557.5</v>
      </c>
      <c r="M20" s="49">
        <v>9513474.0999999996</v>
      </c>
      <c r="N20" s="49">
        <v>10323619.9</v>
      </c>
      <c r="O20" s="51">
        <v>10981005.6</v>
      </c>
      <c r="P20" s="51">
        <v>11311695.4</v>
      </c>
    </row>
    <row r="21" spans="1:16" ht="30" customHeight="1">
      <c r="A21" s="178" t="s">
        <v>159</v>
      </c>
      <c r="B21" s="54">
        <v>15324424.1</v>
      </c>
      <c r="C21" s="39">
        <v>14894105.199999999</v>
      </c>
      <c r="D21" s="14">
        <v>17840170.300000001</v>
      </c>
      <c r="E21" s="14">
        <v>21936438.699999999</v>
      </c>
      <c r="F21" s="39">
        <v>20621993.399999999</v>
      </c>
      <c r="G21" s="54">
        <v>10832560.699999999</v>
      </c>
      <c r="H21" s="40">
        <v>11062987.699999999</v>
      </c>
      <c r="I21" s="39">
        <v>13707426.1</v>
      </c>
      <c r="J21" s="39">
        <v>17534319.100000001</v>
      </c>
      <c r="K21" s="38">
        <v>16330608.199999999</v>
      </c>
      <c r="L21" s="39">
        <v>4491863.4000000004</v>
      </c>
      <c r="M21" s="39">
        <v>3831117.5</v>
      </c>
      <c r="N21" s="39">
        <v>4132744.2</v>
      </c>
      <c r="O21" s="40">
        <v>4402119.5999999996</v>
      </c>
      <c r="P21" s="40">
        <v>4291385.2</v>
      </c>
    </row>
    <row r="22" spans="1:16" s="106" customFormat="1" ht="30" customHeight="1">
      <c r="A22" s="176" t="s">
        <v>160</v>
      </c>
      <c r="B22" s="104">
        <v>5174329.9000000004</v>
      </c>
      <c r="C22" s="103">
        <v>3379875.6</v>
      </c>
      <c r="D22" s="69">
        <v>4428685</v>
      </c>
      <c r="E22" s="69">
        <v>6534399</v>
      </c>
      <c r="F22" s="103">
        <v>7240123.2000000002</v>
      </c>
      <c r="G22" s="104">
        <v>3767933.4</v>
      </c>
      <c r="H22" s="105">
        <v>2506844.2999999998</v>
      </c>
      <c r="I22" s="103">
        <v>3255228.3</v>
      </c>
      <c r="J22" s="103">
        <v>5296761.5999999996</v>
      </c>
      <c r="K22" s="209">
        <v>5843382.4000000004</v>
      </c>
      <c r="L22" s="103">
        <v>1406396.5</v>
      </c>
      <c r="M22" s="103">
        <v>873031.3</v>
      </c>
      <c r="N22" s="103">
        <v>1173456.7</v>
      </c>
      <c r="O22" s="105">
        <v>1237637.3999999999</v>
      </c>
      <c r="P22" s="105">
        <v>1396740.8</v>
      </c>
    </row>
    <row r="23" spans="1:16" s="106" customFormat="1" ht="30" customHeight="1">
      <c r="A23" s="176" t="s">
        <v>161</v>
      </c>
      <c r="B23" s="104">
        <v>320242.2</v>
      </c>
      <c r="C23" s="103">
        <v>105430.5</v>
      </c>
      <c r="D23" s="107">
        <v>146479.70000000001</v>
      </c>
      <c r="E23" s="69">
        <v>170836.5</v>
      </c>
      <c r="F23" s="103">
        <v>326426.40000000002</v>
      </c>
      <c r="G23" s="104">
        <v>290310.7</v>
      </c>
      <c r="H23" s="105">
        <v>78337.7</v>
      </c>
      <c r="I23" s="103">
        <v>106466</v>
      </c>
      <c r="J23" s="233" t="s">
        <v>2</v>
      </c>
      <c r="K23" s="209">
        <v>267622</v>
      </c>
      <c r="L23" s="103">
        <v>29931.5</v>
      </c>
      <c r="M23" s="103">
        <v>27092.799999999999</v>
      </c>
      <c r="N23" s="103">
        <v>40013.699999999997</v>
      </c>
      <c r="O23" s="234" t="s">
        <v>2</v>
      </c>
      <c r="P23" s="105">
        <v>58804.4</v>
      </c>
    </row>
    <row r="24" spans="1:16" s="106" customFormat="1" ht="38.25">
      <c r="A24" s="176" t="s">
        <v>162</v>
      </c>
      <c r="B24" s="104">
        <v>2506813.7999999998</v>
      </c>
      <c r="C24" s="103">
        <v>2592441.1</v>
      </c>
      <c r="D24" s="69">
        <v>2678718.5</v>
      </c>
      <c r="E24" s="69">
        <v>2893919.7</v>
      </c>
      <c r="F24" s="103">
        <v>3002490.2</v>
      </c>
      <c r="G24" s="104">
        <v>1562234.4</v>
      </c>
      <c r="H24" s="105">
        <v>1978571.2</v>
      </c>
      <c r="I24" s="103">
        <v>2088111.8</v>
      </c>
      <c r="J24" s="103">
        <v>2542563.1</v>
      </c>
      <c r="K24" s="209">
        <v>2547988</v>
      </c>
      <c r="L24" s="103">
        <v>944579.4</v>
      </c>
      <c r="M24" s="103">
        <v>613869.9</v>
      </c>
      <c r="N24" s="103">
        <v>590606.69999999995</v>
      </c>
      <c r="O24" s="105">
        <v>351356.6</v>
      </c>
      <c r="P24" s="105">
        <v>454502.2</v>
      </c>
    </row>
    <row r="25" spans="1:16" s="106" customFormat="1" ht="30" customHeight="1">
      <c r="A25" s="176" t="s">
        <v>163</v>
      </c>
      <c r="B25" s="104">
        <v>1448051.7</v>
      </c>
      <c r="C25" s="103">
        <v>664136.6</v>
      </c>
      <c r="D25" s="69">
        <v>734217.9</v>
      </c>
      <c r="E25" s="69">
        <v>680977.4</v>
      </c>
      <c r="F25" s="103">
        <v>1220546.8</v>
      </c>
      <c r="G25" s="104">
        <v>1170082.8</v>
      </c>
      <c r="H25" s="105">
        <v>562060.5</v>
      </c>
      <c r="I25" s="103">
        <v>576056.9</v>
      </c>
      <c r="J25" s="233" t="s">
        <v>2</v>
      </c>
      <c r="K25" s="209">
        <v>1017641.9</v>
      </c>
      <c r="L25" s="103">
        <v>277968.90000000002</v>
      </c>
      <c r="M25" s="103">
        <v>102076.1</v>
      </c>
      <c r="N25" s="103">
        <v>158161</v>
      </c>
      <c r="O25" s="234" t="s">
        <v>2</v>
      </c>
      <c r="P25" s="105">
        <v>202904.9</v>
      </c>
    </row>
    <row r="26" spans="1:16" ht="51">
      <c r="A26" s="177" t="s">
        <v>164</v>
      </c>
      <c r="B26" s="54">
        <v>6586590.4000000004</v>
      </c>
      <c r="C26" s="39">
        <v>4960970.7</v>
      </c>
      <c r="D26" s="14">
        <v>5391169.7999999998</v>
      </c>
      <c r="E26" s="14">
        <v>6495898.7999999998</v>
      </c>
      <c r="F26" s="39">
        <v>7179289.9000000004</v>
      </c>
      <c r="G26" s="54">
        <v>4562198.2</v>
      </c>
      <c r="H26" s="40">
        <v>3714062.3</v>
      </c>
      <c r="I26" s="39">
        <v>4080641.7</v>
      </c>
      <c r="J26" s="39">
        <v>5290119.9000000004</v>
      </c>
      <c r="K26" s="38">
        <v>5887458.7000000002</v>
      </c>
      <c r="L26" s="39">
        <v>2024392.2</v>
      </c>
      <c r="M26" s="39">
        <v>1246908.3999999999</v>
      </c>
      <c r="N26" s="39">
        <v>1310528.1000000001</v>
      </c>
      <c r="O26" s="40">
        <v>1205778.8999999999</v>
      </c>
      <c r="P26" s="40">
        <v>1291831.2</v>
      </c>
    </row>
    <row r="27" spans="1:16" ht="30" customHeight="1">
      <c r="A27" s="177" t="s">
        <v>165</v>
      </c>
      <c r="B27" s="54">
        <v>7699090.7999999998</v>
      </c>
      <c r="C27" s="39">
        <v>4486714.3</v>
      </c>
      <c r="D27" s="14">
        <v>4928443.4000000004</v>
      </c>
      <c r="E27" s="65">
        <v>7613198</v>
      </c>
      <c r="F27" s="39">
        <v>8777813.8000000007</v>
      </c>
      <c r="G27" s="54">
        <v>6063281.4000000004</v>
      </c>
      <c r="H27" s="40">
        <v>3497228.1</v>
      </c>
      <c r="I27" s="39">
        <v>3807997.2</v>
      </c>
      <c r="J27" s="39">
        <v>6096621.2000000002</v>
      </c>
      <c r="K27" s="38">
        <v>7225814.4000000004</v>
      </c>
      <c r="L27" s="39">
        <v>1635809.4</v>
      </c>
      <c r="M27" s="39">
        <v>989486.2</v>
      </c>
      <c r="N27" s="39">
        <v>1120446.2</v>
      </c>
      <c r="O27" s="40">
        <v>1516576.8</v>
      </c>
      <c r="P27" s="40">
        <v>1551999.4</v>
      </c>
    </row>
    <row r="28" spans="1:16" ht="30" customHeight="1">
      <c r="A28" s="175" t="s">
        <v>166</v>
      </c>
      <c r="B28" s="54">
        <v>1515572</v>
      </c>
      <c r="C28" s="39">
        <v>547389.9</v>
      </c>
      <c r="D28" s="65">
        <v>631581.69999999995</v>
      </c>
      <c r="E28" s="65">
        <v>1469386.5</v>
      </c>
      <c r="F28" s="39">
        <v>1371877.5</v>
      </c>
      <c r="G28" s="54">
        <v>1070512.2</v>
      </c>
      <c r="H28" s="40">
        <v>412729.5</v>
      </c>
      <c r="I28" s="39">
        <v>479996.9</v>
      </c>
      <c r="J28" s="39">
        <v>1239966.5</v>
      </c>
      <c r="K28" s="38">
        <v>1262112</v>
      </c>
      <c r="L28" s="39">
        <v>445059.8</v>
      </c>
      <c r="M28" s="39">
        <v>134660.4</v>
      </c>
      <c r="N28" s="39">
        <v>151584.79999999999</v>
      </c>
      <c r="O28" s="40">
        <v>229420</v>
      </c>
      <c r="P28" s="40">
        <v>109765.5</v>
      </c>
    </row>
    <row r="29" spans="1:16" ht="30" customHeight="1">
      <c r="A29" s="177" t="s">
        <v>167</v>
      </c>
      <c r="B29" s="54">
        <v>6710260.5</v>
      </c>
      <c r="C29" s="39">
        <v>5696340.2000000002</v>
      </c>
      <c r="D29" s="14">
        <v>5404653.2000000002</v>
      </c>
      <c r="E29" s="14">
        <v>5158763.7</v>
      </c>
      <c r="F29" s="39">
        <v>5886668.4000000004</v>
      </c>
      <c r="G29" s="54">
        <v>5084966.9000000004</v>
      </c>
      <c r="H29" s="40">
        <v>4041592.1</v>
      </c>
      <c r="I29" s="39">
        <v>3864262.1</v>
      </c>
      <c r="J29" s="14">
        <v>3386014.6</v>
      </c>
      <c r="K29" s="38">
        <v>4035495.4</v>
      </c>
      <c r="L29" s="39">
        <v>1625293.6</v>
      </c>
      <c r="M29" s="39">
        <v>1654748.1</v>
      </c>
      <c r="N29" s="39">
        <v>1540391.1</v>
      </c>
      <c r="O29" s="40">
        <v>1772749.1</v>
      </c>
      <c r="P29" s="40">
        <v>1851173</v>
      </c>
    </row>
    <row r="30" spans="1:16" ht="30" customHeight="1">
      <c r="A30" s="177" t="s">
        <v>168</v>
      </c>
      <c r="B30" s="54">
        <v>586996.30000000005</v>
      </c>
      <c r="C30" s="39">
        <v>482687.3</v>
      </c>
      <c r="D30" s="14">
        <v>435521.9</v>
      </c>
      <c r="E30" s="14">
        <v>739087.7</v>
      </c>
      <c r="F30" s="39">
        <v>810272.4</v>
      </c>
      <c r="G30" s="54">
        <v>424622.8</v>
      </c>
      <c r="H30" s="40">
        <v>414552.9</v>
      </c>
      <c r="I30" s="39">
        <v>382589</v>
      </c>
      <c r="J30" s="39">
        <v>659449.80000000005</v>
      </c>
      <c r="K30" s="38">
        <v>719610.7</v>
      </c>
      <c r="L30" s="39">
        <v>162373.5</v>
      </c>
      <c r="M30" s="39">
        <v>68134.399999999994</v>
      </c>
      <c r="N30" s="39">
        <v>52932.9</v>
      </c>
      <c r="O30" s="40">
        <v>79637.899999999994</v>
      </c>
      <c r="P30" s="40">
        <v>90661.7</v>
      </c>
    </row>
    <row r="31" spans="1:16" ht="30" customHeight="1">
      <c r="A31" s="177" t="s">
        <v>169</v>
      </c>
      <c r="B31" s="54">
        <v>540558.9</v>
      </c>
      <c r="C31" s="39">
        <v>498562.6</v>
      </c>
      <c r="D31" s="14">
        <v>822891.2</v>
      </c>
      <c r="E31" s="14">
        <v>963781.9</v>
      </c>
      <c r="F31" s="39">
        <v>553969.4</v>
      </c>
      <c r="G31" s="54">
        <v>343609.8</v>
      </c>
      <c r="H31" s="40">
        <v>391553.2</v>
      </c>
      <c r="I31" s="39">
        <v>618551.9</v>
      </c>
      <c r="J31" s="39">
        <v>696480.7</v>
      </c>
      <c r="K31" s="38">
        <v>432276.8</v>
      </c>
      <c r="L31" s="39">
        <v>196949.1</v>
      </c>
      <c r="M31" s="39">
        <v>107009.4</v>
      </c>
      <c r="N31" s="39">
        <v>204339.3</v>
      </c>
      <c r="O31" s="40">
        <v>267301.2</v>
      </c>
      <c r="P31" s="40">
        <v>121692.6</v>
      </c>
    </row>
    <row r="32" spans="1:16">
      <c r="B32" s="38"/>
      <c r="C32" s="38"/>
      <c r="D32" s="23"/>
      <c r="E32" s="23"/>
      <c r="F32" s="201"/>
      <c r="G32" s="23"/>
      <c r="H32" s="23"/>
      <c r="I32" s="23"/>
      <c r="J32" s="23"/>
      <c r="K32" s="202"/>
    </row>
    <row r="33" spans="1:16">
      <c r="A33" s="296"/>
      <c r="B33" s="296"/>
      <c r="C33" s="296"/>
      <c r="D33" s="296"/>
      <c r="E33" s="296"/>
      <c r="F33" s="296"/>
      <c r="G33" s="296"/>
      <c r="H33" s="296"/>
      <c r="I33" s="296"/>
      <c r="J33" s="296"/>
      <c r="K33" s="296"/>
      <c r="L33" s="296"/>
      <c r="M33" s="296"/>
      <c r="N33" s="296"/>
      <c r="O33" s="296"/>
      <c r="P33" s="296"/>
    </row>
  </sheetData>
  <mergeCells count="7">
    <mergeCell ref="A2:P2"/>
    <mergeCell ref="A33:P33"/>
    <mergeCell ref="A3:A5"/>
    <mergeCell ref="G3:K3"/>
    <mergeCell ref="B3:F3"/>
    <mergeCell ref="L3:P3"/>
    <mergeCell ref="B5:P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59"/>
  <sheetViews>
    <sheetView zoomScale="90" zoomScaleNormal="90" zoomScaleSheetLayoutView="100" workbookViewId="0">
      <pane xSplit="1" ySplit="4" topLeftCell="B5" activePane="bottomRight" state="frozen"/>
      <selection activeCell="A2" sqref="A2:P2"/>
      <selection pane="topRight" activeCell="A2" sqref="A2:P2"/>
      <selection pane="bottomLeft" activeCell="A2" sqref="A2:P2"/>
      <selection pane="bottomRight" activeCell="A2" sqref="A2:Q2"/>
    </sheetView>
  </sheetViews>
  <sheetFormatPr defaultColWidth="8.7109375" defaultRowHeight="12.75"/>
  <cols>
    <col min="1" max="1" width="60" style="66" customWidth="1"/>
    <col min="2" max="3" width="14.28515625" style="75" customWidth="1"/>
    <col min="4" max="6" width="14.28515625" style="66" customWidth="1"/>
    <col min="7" max="7" width="14.28515625" style="115" customWidth="1"/>
    <col min="8" max="17" width="14.28515625" style="66" customWidth="1"/>
    <col min="18" max="16384" width="8.7109375" style="66"/>
  </cols>
  <sheetData>
    <row r="2" spans="1:17" ht="30" customHeight="1">
      <c r="A2" s="321" t="s">
        <v>213</v>
      </c>
      <c r="B2" s="321"/>
      <c r="C2" s="321"/>
      <c r="D2" s="321"/>
      <c r="E2" s="321"/>
      <c r="F2" s="321"/>
      <c r="G2" s="321"/>
      <c r="H2" s="321"/>
      <c r="I2" s="321"/>
      <c r="J2" s="321"/>
      <c r="K2" s="321"/>
      <c r="L2" s="321"/>
      <c r="M2" s="321"/>
      <c r="N2" s="321"/>
      <c r="O2" s="321"/>
      <c r="P2" s="321"/>
      <c r="Q2" s="321"/>
    </row>
    <row r="3" spans="1:17" ht="33" customHeight="1">
      <c r="A3" s="250" t="s">
        <v>170</v>
      </c>
      <c r="B3" s="251" t="s">
        <v>35</v>
      </c>
      <c r="C3" s="252" t="s">
        <v>14</v>
      </c>
      <c r="D3" s="251" t="s">
        <v>15</v>
      </c>
      <c r="E3" s="251" t="s">
        <v>16</v>
      </c>
      <c r="F3" s="251" t="s">
        <v>17</v>
      </c>
      <c r="G3" s="252" t="s">
        <v>23</v>
      </c>
      <c r="H3" s="253" t="s">
        <v>24</v>
      </c>
      <c r="I3" s="254" t="s">
        <v>4</v>
      </c>
      <c r="J3" s="254" t="s">
        <v>5</v>
      </c>
      <c r="K3" s="254" t="s">
        <v>6</v>
      </c>
      <c r="L3" s="255" t="s">
        <v>7</v>
      </c>
      <c r="M3" s="255" t="s">
        <v>8</v>
      </c>
      <c r="N3" s="254" t="s">
        <v>9</v>
      </c>
      <c r="O3" s="254" t="s">
        <v>10</v>
      </c>
      <c r="P3" s="256" t="s">
        <v>11</v>
      </c>
      <c r="Q3" s="236" t="s">
        <v>18</v>
      </c>
    </row>
    <row r="4" spans="1:17" ht="60" customHeight="1" thickBot="1">
      <c r="A4" s="235"/>
      <c r="B4" s="329" t="s">
        <v>192</v>
      </c>
      <c r="C4" s="330"/>
      <c r="D4" s="330"/>
      <c r="E4" s="330"/>
      <c r="F4" s="330"/>
      <c r="G4" s="330"/>
      <c r="H4" s="330"/>
      <c r="I4" s="330"/>
      <c r="J4" s="330"/>
      <c r="K4" s="330"/>
      <c r="L4" s="330"/>
      <c r="M4" s="330"/>
      <c r="N4" s="330"/>
      <c r="O4" s="330"/>
      <c r="P4" s="330"/>
      <c r="Q4" s="330"/>
    </row>
    <row r="5" spans="1:17" s="68" customFormat="1" ht="30" customHeight="1">
      <c r="A5" s="158" t="s">
        <v>201</v>
      </c>
      <c r="B5" s="3">
        <v>7941320.0999999996</v>
      </c>
      <c r="C5" s="3">
        <v>5784224</v>
      </c>
      <c r="D5" s="3">
        <v>4047447</v>
      </c>
      <c r="E5" s="3">
        <v>1495092.7</v>
      </c>
      <c r="F5" s="3">
        <v>5101451.3</v>
      </c>
      <c r="G5" s="3">
        <v>11506070.699999999</v>
      </c>
      <c r="H5" s="3">
        <v>23985169.300000001</v>
      </c>
      <c r="I5" s="3">
        <v>2821540.9</v>
      </c>
      <c r="J5" s="3">
        <v>4726494.2</v>
      </c>
      <c r="K5" s="3">
        <v>2652684.4</v>
      </c>
      <c r="L5" s="3">
        <v>8938843.8000000007</v>
      </c>
      <c r="M5" s="3">
        <v>12762668.6</v>
      </c>
      <c r="N5" s="3">
        <v>2696244.8</v>
      </c>
      <c r="O5" s="3">
        <v>2649622.7999999998</v>
      </c>
      <c r="P5" s="3">
        <v>11431738.699999999</v>
      </c>
      <c r="Q5" s="7">
        <v>2912514.8</v>
      </c>
    </row>
    <row r="6" spans="1:17" s="68" customFormat="1" ht="30" customHeight="1">
      <c r="A6" s="173" t="s">
        <v>202</v>
      </c>
      <c r="B6" s="3">
        <v>3052840.3</v>
      </c>
      <c r="C6" s="3">
        <v>2604254.1</v>
      </c>
      <c r="D6" s="3">
        <v>2128828.2999999998</v>
      </c>
      <c r="E6" s="3">
        <v>833749.8</v>
      </c>
      <c r="F6" s="3">
        <v>2742710.7</v>
      </c>
      <c r="G6" s="3">
        <v>6338598.4000000004</v>
      </c>
      <c r="H6" s="3">
        <v>11472592.5</v>
      </c>
      <c r="I6" s="3">
        <v>1833482.8</v>
      </c>
      <c r="J6" s="3">
        <v>2530044.5</v>
      </c>
      <c r="K6" s="3">
        <v>1373890.7</v>
      </c>
      <c r="L6" s="3">
        <v>5036654.4000000004</v>
      </c>
      <c r="M6" s="3">
        <v>5823323.7000000002</v>
      </c>
      <c r="N6" s="3">
        <v>1271566.7</v>
      </c>
      <c r="O6" s="3">
        <v>1699247.5</v>
      </c>
      <c r="P6" s="3">
        <v>5766675.5999999996</v>
      </c>
      <c r="Q6" s="7">
        <v>1325074.2</v>
      </c>
    </row>
    <row r="7" spans="1:17" s="68" customFormat="1" ht="30" customHeight="1">
      <c r="A7" s="171" t="s">
        <v>203</v>
      </c>
      <c r="B7" s="3">
        <v>1298279.3999999999</v>
      </c>
      <c r="C7" s="3">
        <v>1059108.5</v>
      </c>
      <c r="D7" s="3">
        <v>875852.7</v>
      </c>
      <c r="E7" s="3">
        <v>250757.1</v>
      </c>
      <c r="F7" s="3">
        <v>759333.9</v>
      </c>
      <c r="G7" s="3">
        <v>2460950.7999999998</v>
      </c>
      <c r="H7" s="3">
        <v>3558205.1</v>
      </c>
      <c r="I7" s="3">
        <v>401898.8</v>
      </c>
      <c r="J7" s="3">
        <v>680874.3</v>
      </c>
      <c r="K7" s="3">
        <v>670707.80000000005</v>
      </c>
      <c r="L7" s="3">
        <v>2181542.6</v>
      </c>
      <c r="M7" s="3">
        <v>1757107.6</v>
      </c>
      <c r="N7" s="3">
        <v>444814.4</v>
      </c>
      <c r="O7" s="3">
        <v>696852.3</v>
      </c>
      <c r="P7" s="3">
        <v>1875542.5</v>
      </c>
      <c r="Q7" s="7">
        <v>569512.1</v>
      </c>
    </row>
    <row r="8" spans="1:17" s="70" customFormat="1" ht="30" customHeight="1">
      <c r="A8" s="172" t="s">
        <v>149</v>
      </c>
      <c r="B8" s="14">
        <v>159262.6</v>
      </c>
      <c r="C8" s="14">
        <v>109530.8</v>
      </c>
      <c r="D8" s="14">
        <v>123842.3</v>
      </c>
      <c r="E8" s="14">
        <v>64098.5</v>
      </c>
      <c r="F8" s="14">
        <v>185961.7</v>
      </c>
      <c r="G8" s="14">
        <v>374235.9</v>
      </c>
      <c r="H8" s="14">
        <v>283971</v>
      </c>
      <c r="I8" s="14">
        <v>111803</v>
      </c>
      <c r="J8" s="14">
        <v>151172.1</v>
      </c>
      <c r="K8" s="14">
        <v>106423.4</v>
      </c>
      <c r="L8" s="14">
        <v>208812.4</v>
      </c>
      <c r="M8" s="14">
        <v>458137.59999999998</v>
      </c>
      <c r="N8" s="14">
        <v>44477</v>
      </c>
      <c r="O8" s="14">
        <v>84744.8</v>
      </c>
      <c r="P8" s="14">
        <v>427985.8</v>
      </c>
      <c r="Q8" s="20">
        <v>67682.5</v>
      </c>
    </row>
    <row r="9" spans="1:17" s="70" customFormat="1" ht="30" customHeight="1">
      <c r="A9" s="172" t="s">
        <v>171</v>
      </c>
      <c r="B9" s="14">
        <v>1101331.3</v>
      </c>
      <c r="C9" s="14">
        <v>943486.1</v>
      </c>
      <c r="D9" s="14">
        <v>666467.80000000005</v>
      </c>
      <c r="E9" s="14">
        <v>173200.1</v>
      </c>
      <c r="F9" s="14">
        <v>563859.4</v>
      </c>
      <c r="G9" s="14">
        <v>2016731.9</v>
      </c>
      <c r="H9" s="14">
        <v>3136024</v>
      </c>
      <c r="I9" s="14">
        <v>268779.2</v>
      </c>
      <c r="J9" s="14">
        <v>526950.19999999995</v>
      </c>
      <c r="K9" s="14">
        <v>553737.30000000005</v>
      </c>
      <c r="L9" s="14">
        <v>1789816.5</v>
      </c>
      <c r="M9" s="14">
        <v>1228243.7</v>
      </c>
      <c r="N9" s="14">
        <v>397648.2</v>
      </c>
      <c r="O9" s="14">
        <v>580430.9</v>
      </c>
      <c r="P9" s="14">
        <v>1387511.4</v>
      </c>
      <c r="Q9" s="20">
        <v>493324</v>
      </c>
    </row>
    <row r="10" spans="1:17" s="71" customFormat="1" ht="30" customHeight="1">
      <c r="A10" s="172" t="s">
        <v>151</v>
      </c>
      <c r="B10" s="14">
        <v>37685.5</v>
      </c>
      <c r="C10" s="14">
        <v>6091.6</v>
      </c>
      <c r="D10" s="14">
        <v>85542.6</v>
      </c>
      <c r="E10" s="14">
        <v>13458.5</v>
      </c>
      <c r="F10" s="14">
        <v>9512.7999999999993</v>
      </c>
      <c r="G10" s="14">
        <v>69983</v>
      </c>
      <c r="H10" s="14">
        <v>138210.1</v>
      </c>
      <c r="I10" s="14">
        <v>21316.6</v>
      </c>
      <c r="J10" s="14">
        <v>2752</v>
      </c>
      <c r="K10" s="14">
        <v>10547.1</v>
      </c>
      <c r="L10" s="14">
        <v>182913.7</v>
      </c>
      <c r="M10" s="14">
        <v>70726.3</v>
      </c>
      <c r="N10" s="14">
        <v>2689.2</v>
      </c>
      <c r="O10" s="14">
        <v>31676.6</v>
      </c>
      <c r="P10" s="14">
        <v>60045.3</v>
      </c>
      <c r="Q10" s="20">
        <v>8505.6</v>
      </c>
    </row>
    <row r="11" spans="1:17" s="68" customFormat="1" ht="30" customHeight="1">
      <c r="A11" s="171" t="s">
        <v>204</v>
      </c>
      <c r="B11" s="3">
        <v>1754560.9</v>
      </c>
      <c r="C11" s="3">
        <v>1545145.6</v>
      </c>
      <c r="D11" s="3">
        <v>1252975.6000000001</v>
      </c>
      <c r="E11" s="3">
        <v>582992.69999999995</v>
      </c>
      <c r="F11" s="3">
        <v>1983376.8</v>
      </c>
      <c r="G11" s="3">
        <v>3877647.6</v>
      </c>
      <c r="H11" s="3">
        <v>7914387.4000000004</v>
      </c>
      <c r="I11" s="3">
        <v>1431584</v>
      </c>
      <c r="J11" s="3">
        <v>1849170.2</v>
      </c>
      <c r="K11" s="3">
        <v>703182.9</v>
      </c>
      <c r="L11" s="3">
        <v>2855111.8</v>
      </c>
      <c r="M11" s="3">
        <v>4066216.1</v>
      </c>
      <c r="N11" s="3">
        <v>826752.3</v>
      </c>
      <c r="O11" s="3">
        <v>1002395.2</v>
      </c>
      <c r="P11" s="3">
        <v>3891133.1</v>
      </c>
      <c r="Q11" s="7">
        <v>755562.1</v>
      </c>
    </row>
    <row r="12" spans="1:17" s="68" customFormat="1" ht="30" customHeight="1">
      <c r="A12" s="172" t="s">
        <v>152</v>
      </c>
      <c r="B12" s="14">
        <v>121520.3</v>
      </c>
      <c r="C12" s="14">
        <v>39995</v>
      </c>
      <c r="D12" s="14">
        <v>66563</v>
      </c>
      <c r="E12" s="14">
        <v>14782.2</v>
      </c>
      <c r="F12" s="14">
        <v>22617.1</v>
      </c>
      <c r="G12" s="14">
        <v>212323</v>
      </c>
      <c r="H12" s="14">
        <v>256686.4</v>
      </c>
      <c r="I12" s="14">
        <v>15485.3</v>
      </c>
      <c r="J12" s="14">
        <v>33619.199999999997</v>
      </c>
      <c r="K12" s="14">
        <v>25469.1</v>
      </c>
      <c r="L12" s="14">
        <v>148923.29999999999</v>
      </c>
      <c r="M12" s="14">
        <v>78268.5</v>
      </c>
      <c r="N12" s="14">
        <v>26955.8</v>
      </c>
      <c r="O12" s="14">
        <v>31059.599999999999</v>
      </c>
      <c r="P12" s="14">
        <v>84552.7</v>
      </c>
      <c r="Q12" s="20">
        <v>163700.9</v>
      </c>
    </row>
    <row r="13" spans="1:17" s="70" customFormat="1" ht="30" customHeight="1">
      <c r="A13" s="172" t="s">
        <v>153</v>
      </c>
      <c r="B13" s="14">
        <v>112805.3</v>
      </c>
      <c r="C13" s="14">
        <v>76119.3</v>
      </c>
      <c r="D13" s="14">
        <v>107402.6</v>
      </c>
      <c r="E13" s="14">
        <v>29192.400000000001</v>
      </c>
      <c r="F13" s="14">
        <v>145280.1</v>
      </c>
      <c r="G13" s="14">
        <v>636917.4</v>
      </c>
      <c r="H13" s="14">
        <v>2221061.2000000002</v>
      </c>
      <c r="I13" s="14">
        <v>60717</v>
      </c>
      <c r="J13" s="14">
        <v>142954.1</v>
      </c>
      <c r="K13" s="14">
        <v>42711.9</v>
      </c>
      <c r="L13" s="14">
        <v>355919</v>
      </c>
      <c r="M13" s="14">
        <v>336665.9</v>
      </c>
      <c r="N13" s="14">
        <v>117995.6</v>
      </c>
      <c r="O13" s="14">
        <v>45596.5</v>
      </c>
      <c r="P13" s="14">
        <v>297719.90000000002</v>
      </c>
      <c r="Q13" s="20">
        <v>32416.1</v>
      </c>
    </row>
    <row r="14" spans="1:17" s="70" customFormat="1" ht="30" customHeight="1">
      <c r="A14" s="172" t="s">
        <v>154</v>
      </c>
      <c r="B14" s="14">
        <v>310484.40000000002</v>
      </c>
      <c r="C14" s="14">
        <v>335922.3</v>
      </c>
      <c r="D14" s="14">
        <v>262433.09999999998</v>
      </c>
      <c r="E14" s="14">
        <v>119543.3</v>
      </c>
      <c r="F14" s="14">
        <v>275201.7</v>
      </c>
      <c r="G14" s="14">
        <v>994768</v>
      </c>
      <c r="H14" s="14">
        <v>1241501.1000000001</v>
      </c>
      <c r="I14" s="14">
        <v>685746.4</v>
      </c>
      <c r="J14" s="14">
        <v>380484.7</v>
      </c>
      <c r="K14" s="14">
        <v>88932.3</v>
      </c>
      <c r="L14" s="14">
        <v>613841.6</v>
      </c>
      <c r="M14" s="14">
        <v>668056.1</v>
      </c>
      <c r="N14" s="14">
        <v>154947.20000000001</v>
      </c>
      <c r="O14" s="14">
        <v>185526.1</v>
      </c>
      <c r="P14" s="14">
        <v>763880.7</v>
      </c>
      <c r="Q14" s="20">
        <v>98745.7</v>
      </c>
    </row>
    <row r="15" spans="1:17" s="124" customFormat="1" ht="30" customHeight="1">
      <c r="A15" s="174" t="s">
        <v>172</v>
      </c>
      <c r="B15" s="14">
        <v>22179.599999999999</v>
      </c>
      <c r="C15" s="14">
        <v>2078.3000000000002</v>
      </c>
      <c r="D15" s="14">
        <v>10904.7</v>
      </c>
      <c r="E15" s="14">
        <v>6177.6</v>
      </c>
      <c r="F15" s="14">
        <v>31380.799999999999</v>
      </c>
      <c r="G15" s="14">
        <v>30016.7</v>
      </c>
      <c r="H15" s="14">
        <v>242188</v>
      </c>
      <c r="I15" s="14">
        <v>27905.200000000001</v>
      </c>
      <c r="J15" s="14">
        <v>23136.1</v>
      </c>
      <c r="K15" s="14">
        <v>40592.800000000003</v>
      </c>
      <c r="L15" s="14">
        <v>25079.8</v>
      </c>
      <c r="M15" s="14">
        <v>39119.1</v>
      </c>
      <c r="N15" s="14">
        <v>7735.6</v>
      </c>
      <c r="O15" s="14">
        <v>20343.3</v>
      </c>
      <c r="P15" s="14">
        <v>22961.3</v>
      </c>
      <c r="Q15" s="20">
        <v>793</v>
      </c>
    </row>
    <row r="16" spans="1:17" s="70" customFormat="1" ht="30" customHeight="1">
      <c r="A16" s="172" t="s">
        <v>156</v>
      </c>
      <c r="B16" s="14">
        <v>743481.4</v>
      </c>
      <c r="C16" s="14">
        <v>636747.1</v>
      </c>
      <c r="D16" s="14">
        <v>425768.6</v>
      </c>
      <c r="E16" s="14">
        <v>278044.2</v>
      </c>
      <c r="F16" s="14">
        <v>1167196.3999999999</v>
      </c>
      <c r="G16" s="14">
        <v>1067042</v>
      </c>
      <c r="H16" s="14">
        <v>2147348.1</v>
      </c>
      <c r="I16" s="14">
        <v>534408.9</v>
      </c>
      <c r="J16" s="14">
        <v>816953.4</v>
      </c>
      <c r="K16" s="14">
        <v>265613.8</v>
      </c>
      <c r="L16" s="14">
        <v>1031976.8</v>
      </c>
      <c r="M16" s="14">
        <v>1942729.2</v>
      </c>
      <c r="N16" s="14">
        <v>314912.40000000002</v>
      </c>
      <c r="O16" s="14">
        <v>473344.4</v>
      </c>
      <c r="P16" s="14">
        <v>2187048.9</v>
      </c>
      <c r="Q16" s="20">
        <v>270433.59999999998</v>
      </c>
    </row>
    <row r="17" spans="1:17" s="70" customFormat="1" ht="68.25" customHeight="1">
      <c r="A17" s="172" t="s">
        <v>175</v>
      </c>
      <c r="B17" s="14">
        <v>382024.2</v>
      </c>
      <c r="C17" s="14">
        <v>389578</v>
      </c>
      <c r="D17" s="14">
        <v>322672.09999999998</v>
      </c>
      <c r="E17" s="14">
        <v>93950.3</v>
      </c>
      <c r="F17" s="14">
        <v>282584.8</v>
      </c>
      <c r="G17" s="14">
        <v>808260.6</v>
      </c>
      <c r="H17" s="14">
        <v>1364860.4</v>
      </c>
      <c r="I17" s="14">
        <v>99106.7</v>
      </c>
      <c r="J17" s="14">
        <v>420873.4</v>
      </c>
      <c r="K17" s="14">
        <v>185739.4</v>
      </c>
      <c r="L17" s="14">
        <v>527054.5</v>
      </c>
      <c r="M17" s="14">
        <v>937249.6</v>
      </c>
      <c r="N17" s="14">
        <v>172994.2</v>
      </c>
      <c r="O17" s="14">
        <v>135956.29999999999</v>
      </c>
      <c r="P17" s="14">
        <v>430782</v>
      </c>
      <c r="Q17" s="20">
        <v>155967.79999999999</v>
      </c>
    </row>
    <row r="18" spans="1:17" s="70" customFormat="1" ht="30" customHeight="1">
      <c r="A18" s="172" t="s">
        <v>158</v>
      </c>
      <c r="B18" s="14">
        <v>62065.7</v>
      </c>
      <c r="C18" s="14">
        <v>64705.599999999999</v>
      </c>
      <c r="D18" s="14">
        <v>57231.5</v>
      </c>
      <c r="E18" s="14">
        <v>41302.699999999997</v>
      </c>
      <c r="F18" s="14">
        <v>59115.9</v>
      </c>
      <c r="G18" s="14">
        <v>128319.9</v>
      </c>
      <c r="H18" s="14">
        <v>440742.2</v>
      </c>
      <c r="I18" s="14">
        <v>8214.5</v>
      </c>
      <c r="J18" s="14">
        <v>31149.3</v>
      </c>
      <c r="K18" s="14">
        <v>54123.6</v>
      </c>
      <c r="L18" s="14">
        <v>152316.79999999999</v>
      </c>
      <c r="M18" s="14">
        <v>64127.7</v>
      </c>
      <c r="N18" s="14">
        <v>31211.5</v>
      </c>
      <c r="O18" s="14">
        <v>110569</v>
      </c>
      <c r="P18" s="14">
        <v>104187.6</v>
      </c>
      <c r="Q18" s="20">
        <v>33505</v>
      </c>
    </row>
    <row r="19" spans="1:17" s="68" customFormat="1" ht="30" customHeight="1">
      <c r="A19" s="173" t="s">
        <v>205</v>
      </c>
      <c r="B19" s="3">
        <v>4888479.8</v>
      </c>
      <c r="C19" s="3">
        <v>3179969.9</v>
      </c>
      <c r="D19" s="3">
        <v>1918618.7</v>
      </c>
      <c r="E19" s="3">
        <v>661342.9</v>
      </c>
      <c r="F19" s="3">
        <v>2358740.6</v>
      </c>
      <c r="G19" s="3">
        <v>5167472.3</v>
      </c>
      <c r="H19" s="3">
        <v>12512576.800000001</v>
      </c>
      <c r="I19" s="3">
        <v>988058.1</v>
      </c>
      <c r="J19" s="3">
        <v>2196449.7000000002</v>
      </c>
      <c r="K19" s="3">
        <v>1278793.7</v>
      </c>
      <c r="L19" s="3">
        <v>3902189.4</v>
      </c>
      <c r="M19" s="3">
        <v>6939344.9000000004</v>
      </c>
      <c r="N19" s="3">
        <v>1424678.1</v>
      </c>
      <c r="O19" s="3">
        <v>950375.3</v>
      </c>
      <c r="P19" s="3">
        <v>5665063.0999999996</v>
      </c>
      <c r="Q19" s="7">
        <v>1587440.6</v>
      </c>
    </row>
    <row r="20" spans="1:17" s="68" customFormat="1" ht="30" customHeight="1">
      <c r="A20" s="172" t="s">
        <v>159</v>
      </c>
      <c r="B20" s="14">
        <v>1760444.2</v>
      </c>
      <c r="C20" s="3" t="s">
        <v>2</v>
      </c>
      <c r="D20" s="3" t="s">
        <v>2</v>
      </c>
      <c r="E20" s="3" t="s">
        <v>2</v>
      </c>
      <c r="F20" s="14">
        <v>1015945.8</v>
      </c>
      <c r="G20" s="14">
        <v>1616350.4</v>
      </c>
      <c r="H20" s="14">
        <v>5240580.5999999996</v>
      </c>
      <c r="I20" s="14">
        <v>427183.5</v>
      </c>
      <c r="J20" s="14">
        <v>727889.9</v>
      </c>
      <c r="K20" s="14">
        <v>784606</v>
      </c>
      <c r="L20" s="14">
        <v>994051</v>
      </c>
      <c r="M20" s="14">
        <v>1924469.4</v>
      </c>
      <c r="N20" s="14">
        <v>638017.80000000005</v>
      </c>
      <c r="O20" s="14">
        <v>295611</v>
      </c>
      <c r="P20" s="14">
        <v>1817300.8</v>
      </c>
      <c r="Q20" s="7" t="s">
        <v>2</v>
      </c>
    </row>
    <row r="21" spans="1:17" s="124" customFormat="1" ht="30" customHeight="1">
      <c r="A21" s="174" t="s">
        <v>160</v>
      </c>
      <c r="B21" s="3" t="s">
        <v>2</v>
      </c>
      <c r="C21" s="14">
        <v>16709.400000000001</v>
      </c>
      <c r="D21" s="14">
        <v>111949.4</v>
      </c>
      <c r="E21" s="14">
        <v>74534.899999999994</v>
      </c>
      <c r="F21" s="3" t="s">
        <v>2</v>
      </c>
      <c r="G21" s="14">
        <v>1017487</v>
      </c>
      <c r="H21" s="14">
        <v>2360100</v>
      </c>
      <c r="I21" s="3" t="s">
        <v>2</v>
      </c>
      <c r="J21" s="3" t="s">
        <v>2</v>
      </c>
      <c r="K21" s="3" t="s">
        <v>2</v>
      </c>
      <c r="L21" s="14">
        <v>520259.5</v>
      </c>
      <c r="M21" s="14">
        <v>416791.9</v>
      </c>
      <c r="N21" s="14">
        <v>41219.800000000003</v>
      </c>
      <c r="O21" s="14">
        <v>14923.3</v>
      </c>
      <c r="P21" s="14">
        <v>1563070.4</v>
      </c>
      <c r="Q21" s="20">
        <v>64799.1</v>
      </c>
    </row>
    <row r="22" spans="1:17" s="70" customFormat="1" ht="30" customHeight="1">
      <c r="A22" s="174" t="s">
        <v>161</v>
      </c>
      <c r="B22" s="3" t="s">
        <v>2</v>
      </c>
      <c r="C22" s="3" t="s">
        <v>2</v>
      </c>
      <c r="D22" s="3" t="s">
        <v>2</v>
      </c>
      <c r="E22" s="14" t="s">
        <v>217</v>
      </c>
      <c r="F22" s="3" t="s">
        <v>2</v>
      </c>
      <c r="G22" s="3" t="s">
        <v>2</v>
      </c>
      <c r="H22" s="14">
        <v>221402.6</v>
      </c>
      <c r="I22" s="14" t="s">
        <v>217</v>
      </c>
      <c r="J22" s="3" t="s">
        <v>2</v>
      </c>
      <c r="K22" s="14">
        <v>1609.6</v>
      </c>
      <c r="L22" s="14">
        <v>1799.1</v>
      </c>
      <c r="M22" s="14">
        <v>37930.6</v>
      </c>
      <c r="N22" s="14" t="s">
        <v>217</v>
      </c>
      <c r="O22" s="14" t="s">
        <v>217</v>
      </c>
      <c r="P22" s="14">
        <v>954.8</v>
      </c>
      <c r="Q22" s="20">
        <v>212.3</v>
      </c>
    </row>
    <row r="23" spans="1:17" s="70" customFormat="1" ht="42.75" customHeight="1">
      <c r="A23" s="174" t="s">
        <v>176</v>
      </c>
      <c r="B23" s="3" t="s">
        <v>2</v>
      </c>
      <c r="C23" s="14">
        <v>43604.9</v>
      </c>
      <c r="D23" s="3" t="s">
        <v>2</v>
      </c>
      <c r="E23" s="3" t="s">
        <v>2</v>
      </c>
      <c r="F23" s="14">
        <v>47922.8</v>
      </c>
      <c r="G23" s="14">
        <v>327033.3</v>
      </c>
      <c r="H23" s="14">
        <v>667189.4</v>
      </c>
      <c r="I23" s="3" t="s">
        <v>2</v>
      </c>
      <c r="J23" s="14">
        <v>173869.9</v>
      </c>
      <c r="K23" s="3" t="s">
        <v>2</v>
      </c>
      <c r="L23" s="14">
        <v>225541.5</v>
      </c>
      <c r="M23" s="14">
        <v>930445.4</v>
      </c>
      <c r="N23" s="14">
        <v>142653.79999999999</v>
      </c>
      <c r="O23" s="14">
        <v>7728.7</v>
      </c>
      <c r="P23" s="14">
        <v>119544.7</v>
      </c>
      <c r="Q23" s="7" t="s">
        <v>2</v>
      </c>
    </row>
    <row r="24" spans="1:17" s="70" customFormat="1" ht="30" customHeight="1">
      <c r="A24" s="174" t="s">
        <v>163</v>
      </c>
      <c r="B24" s="3" t="s">
        <v>2</v>
      </c>
      <c r="C24" s="3" t="s">
        <v>2</v>
      </c>
      <c r="D24" s="3" t="s">
        <v>2</v>
      </c>
      <c r="E24" s="14">
        <v>36267.800000000003</v>
      </c>
      <c r="F24" s="3" t="s">
        <v>2</v>
      </c>
      <c r="G24" s="3" t="s">
        <v>2</v>
      </c>
      <c r="H24" s="14">
        <v>515623.2</v>
      </c>
      <c r="I24" s="3" t="s">
        <v>2</v>
      </c>
      <c r="J24" s="3" t="s">
        <v>2</v>
      </c>
      <c r="K24" s="3" t="s">
        <v>2</v>
      </c>
      <c r="L24" s="14">
        <v>114067.2</v>
      </c>
      <c r="M24" s="14">
        <v>89459</v>
      </c>
      <c r="N24" s="14">
        <v>67089.7</v>
      </c>
      <c r="O24" s="14">
        <v>17619.2</v>
      </c>
      <c r="P24" s="14">
        <v>13272.3</v>
      </c>
      <c r="Q24" s="20">
        <v>47529.8</v>
      </c>
    </row>
    <row r="25" spans="1:17" s="70" customFormat="1" ht="54" customHeight="1">
      <c r="A25" s="175" t="s">
        <v>177</v>
      </c>
      <c r="B25" s="14">
        <v>387309.4</v>
      </c>
      <c r="C25" s="14">
        <v>219828.7</v>
      </c>
      <c r="D25" s="14">
        <v>376320.5</v>
      </c>
      <c r="E25" s="14">
        <v>122026.3</v>
      </c>
      <c r="F25" s="14">
        <v>347607.1</v>
      </c>
      <c r="G25" s="14">
        <v>615014.9</v>
      </c>
      <c r="H25" s="14">
        <v>924924.5</v>
      </c>
      <c r="I25" s="14">
        <v>95837.8</v>
      </c>
      <c r="J25" s="14">
        <v>452904.6</v>
      </c>
      <c r="K25" s="14">
        <v>235210.4</v>
      </c>
      <c r="L25" s="14">
        <v>1002638.7</v>
      </c>
      <c r="M25" s="14">
        <v>786849</v>
      </c>
      <c r="N25" s="14">
        <v>188020.4</v>
      </c>
      <c r="O25" s="14">
        <v>399336.6</v>
      </c>
      <c r="P25" s="14">
        <v>763611.5</v>
      </c>
      <c r="Q25" s="20">
        <v>261849.5</v>
      </c>
    </row>
    <row r="26" spans="1:17" s="70" customFormat="1" ht="30" customHeight="1">
      <c r="A26" s="175" t="s">
        <v>165</v>
      </c>
      <c r="B26" s="14">
        <v>565840.6</v>
      </c>
      <c r="C26" s="14">
        <v>659836.30000000005</v>
      </c>
      <c r="D26" s="14">
        <v>316247</v>
      </c>
      <c r="E26" s="14">
        <v>139390.6</v>
      </c>
      <c r="F26" s="14">
        <v>490269.6</v>
      </c>
      <c r="G26" s="14">
        <v>982372.4</v>
      </c>
      <c r="H26" s="14">
        <v>1289288</v>
      </c>
      <c r="I26" s="14">
        <v>100570.5</v>
      </c>
      <c r="J26" s="14">
        <v>642915.5</v>
      </c>
      <c r="K26" s="14">
        <v>190413.3</v>
      </c>
      <c r="L26" s="14">
        <v>654858.80000000005</v>
      </c>
      <c r="M26" s="14">
        <v>819498.3</v>
      </c>
      <c r="N26" s="14">
        <v>187581.1</v>
      </c>
      <c r="O26" s="14">
        <v>177333.8</v>
      </c>
      <c r="P26" s="14">
        <v>1077916.8999999999</v>
      </c>
      <c r="Q26" s="20">
        <v>483481.1</v>
      </c>
    </row>
    <row r="27" spans="1:17" s="70" customFormat="1" ht="30" customHeight="1">
      <c r="A27" s="72" t="s">
        <v>166</v>
      </c>
      <c r="B27" s="3" t="s">
        <v>2</v>
      </c>
      <c r="C27" s="14">
        <v>109681.2</v>
      </c>
      <c r="D27" s="14">
        <v>8349.6</v>
      </c>
      <c r="E27" s="14">
        <v>6376.5</v>
      </c>
      <c r="F27" s="14">
        <v>50894.8</v>
      </c>
      <c r="G27" s="14">
        <v>190548.9</v>
      </c>
      <c r="H27" s="14">
        <v>27985.4</v>
      </c>
      <c r="I27" s="3" t="s">
        <v>2</v>
      </c>
      <c r="J27" s="14">
        <v>260677.2</v>
      </c>
      <c r="K27" s="14">
        <v>38276.6</v>
      </c>
      <c r="L27" s="14">
        <v>217278.5</v>
      </c>
      <c r="M27" s="14">
        <v>77283.199999999997</v>
      </c>
      <c r="N27" s="14">
        <v>52626.1</v>
      </c>
      <c r="O27" s="14">
        <v>29203.9</v>
      </c>
      <c r="P27" s="14">
        <v>195836.1</v>
      </c>
      <c r="Q27" s="20">
        <v>55926.2</v>
      </c>
    </row>
    <row r="28" spans="1:17" s="70" customFormat="1" ht="30" customHeight="1">
      <c r="A28" s="175" t="s">
        <v>167</v>
      </c>
      <c r="B28" s="14">
        <v>964269.4</v>
      </c>
      <c r="C28" s="14">
        <v>484802.6</v>
      </c>
      <c r="D28" s="14">
        <v>172816.3</v>
      </c>
      <c r="E28" s="14">
        <v>36296.9</v>
      </c>
      <c r="F28" s="3" t="s">
        <v>2</v>
      </c>
      <c r="G28" s="14">
        <v>343117</v>
      </c>
      <c r="H28" s="14">
        <v>1088263.1000000001</v>
      </c>
      <c r="I28" s="14">
        <v>205804</v>
      </c>
      <c r="J28" s="14">
        <v>134510.29999999999</v>
      </c>
      <c r="K28" s="3" t="s">
        <v>2</v>
      </c>
      <c r="L28" s="14">
        <v>127036.4</v>
      </c>
      <c r="M28" s="14">
        <v>1772299.3</v>
      </c>
      <c r="N28" s="3" t="s">
        <v>2</v>
      </c>
      <c r="O28" s="14">
        <v>8227.2999999999993</v>
      </c>
      <c r="P28" s="14">
        <v>253382.8</v>
      </c>
      <c r="Q28" s="20">
        <v>16450.400000000001</v>
      </c>
    </row>
    <row r="29" spans="1:17" s="70" customFormat="1" ht="30" customHeight="1">
      <c r="A29" s="175" t="s">
        <v>173</v>
      </c>
      <c r="B29" s="14">
        <v>66613.2</v>
      </c>
      <c r="C29" s="14">
        <v>58216.2</v>
      </c>
      <c r="D29" s="14">
        <v>17451.7</v>
      </c>
      <c r="E29" s="3" t="s">
        <v>2</v>
      </c>
      <c r="F29" s="14">
        <v>84381.9</v>
      </c>
      <c r="G29" s="14">
        <v>125096.8</v>
      </c>
      <c r="H29" s="14">
        <v>137335.4</v>
      </c>
      <c r="I29" s="14">
        <v>27089.7</v>
      </c>
      <c r="J29" s="14">
        <v>21318.799999999999</v>
      </c>
      <c r="K29" s="3" t="s">
        <v>2</v>
      </c>
      <c r="L29" s="14">
        <v>41529.300000000003</v>
      </c>
      <c r="M29" s="14">
        <v>144986.29999999999</v>
      </c>
      <c r="N29" s="3" t="s">
        <v>2</v>
      </c>
      <c r="O29" s="14">
        <v>9421.9</v>
      </c>
      <c r="P29" s="3" t="s">
        <v>2</v>
      </c>
      <c r="Q29" s="20">
        <v>10938.3</v>
      </c>
    </row>
    <row r="30" spans="1:17" s="70" customFormat="1" ht="30" customHeight="1">
      <c r="A30" s="175" t="s">
        <v>174</v>
      </c>
      <c r="B30" s="14">
        <v>74247.199999999997</v>
      </c>
      <c r="C30" s="14">
        <v>17777.2</v>
      </c>
      <c r="D30" s="14">
        <v>12728.3</v>
      </c>
      <c r="E30" s="3" t="s">
        <v>2</v>
      </c>
      <c r="F30" s="3" t="s">
        <v>2</v>
      </c>
      <c r="G30" s="14">
        <v>35226.300000000003</v>
      </c>
      <c r="H30" s="14">
        <v>67870</v>
      </c>
      <c r="I30" s="14">
        <v>3321.2</v>
      </c>
      <c r="J30" s="14">
        <v>5276.5</v>
      </c>
      <c r="K30" s="3" t="s">
        <v>2</v>
      </c>
      <c r="L30" s="14">
        <v>220407.9</v>
      </c>
      <c r="M30" s="14">
        <v>16615.7</v>
      </c>
      <c r="N30" s="3" t="s">
        <v>2</v>
      </c>
      <c r="O30" s="14">
        <v>20173.5</v>
      </c>
      <c r="P30" s="3" t="s">
        <v>2</v>
      </c>
      <c r="Q30" s="20">
        <v>21101.8</v>
      </c>
    </row>
    <row r="31" spans="1:17" s="70" customFormat="1" ht="37.5" customHeight="1">
      <c r="A31" s="268"/>
      <c r="B31" s="328" t="s">
        <v>216</v>
      </c>
      <c r="C31" s="274"/>
      <c r="D31" s="274"/>
      <c r="E31" s="274"/>
      <c r="F31" s="274"/>
      <c r="G31" s="274"/>
      <c r="H31" s="274"/>
      <c r="I31" s="274"/>
      <c r="J31" s="274"/>
      <c r="K31" s="274"/>
      <c r="L31" s="274"/>
      <c r="M31" s="274"/>
      <c r="N31" s="274"/>
      <c r="O31" s="274"/>
      <c r="P31" s="274"/>
      <c r="Q31" s="274"/>
    </row>
    <row r="32" spans="1:17" s="73" customFormat="1" ht="30" customHeight="1">
      <c r="A32" s="158" t="s">
        <v>201</v>
      </c>
      <c r="B32" s="3">
        <v>5592958.2999999998</v>
      </c>
      <c r="C32" s="3">
        <v>4216432.8</v>
      </c>
      <c r="D32" s="3">
        <v>3374031.5</v>
      </c>
      <c r="E32" s="3">
        <v>886415</v>
      </c>
      <c r="F32" s="3">
        <v>4020481.4</v>
      </c>
      <c r="G32" s="3">
        <v>8987345.6999999993</v>
      </c>
      <c r="H32" s="3">
        <v>20839289.300000001</v>
      </c>
      <c r="I32" s="3">
        <v>2000946</v>
      </c>
      <c r="J32" s="3">
        <v>4123559.2</v>
      </c>
      <c r="K32" s="3">
        <v>2438706.7000000002</v>
      </c>
      <c r="L32" s="3">
        <v>6309092</v>
      </c>
      <c r="M32" s="3">
        <v>9384080.9000000004</v>
      </c>
      <c r="N32" s="3">
        <v>2187618</v>
      </c>
      <c r="O32" s="3">
        <v>2178382.1</v>
      </c>
      <c r="P32" s="3">
        <v>9489176.9000000004</v>
      </c>
      <c r="Q32" s="7">
        <v>2328652.2999999998</v>
      </c>
    </row>
    <row r="33" spans="1:17" s="73" customFormat="1" ht="30" customHeight="1">
      <c r="A33" s="173" t="s">
        <v>202</v>
      </c>
      <c r="B33" s="3">
        <v>1946507.6</v>
      </c>
      <c r="C33" s="3">
        <v>1546100.9</v>
      </c>
      <c r="D33" s="3">
        <v>1818112.5</v>
      </c>
      <c r="E33" s="3">
        <v>543386.30000000005</v>
      </c>
      <c r="F33" s="3">
        <v>2122806</v>
      </c>
      <c r="G33" s="3">
        <v>5140047</v>
      </c>
      <c r="H33" s="3">
        <v>10105775.6</v>
      </c>
      <c r="I33" s="3">
        <v>1199382</v>
      </c>
      <c r="J33" s="3">
        <v>2188572.7999999998</v>
      </c>
      <c r="K33" s="3">
        <v>1278479.3</v>
      </c>
      <c r="L33" s="3">
        <v>3441705.2</v>
      </c>
      <c r="M33" s="3">
        <v>4273844.8</v>
      </c>
      <c r="N33" s="3">
        <v>1021131.9</v>
      </c>
      <c r="O33" s="3">
        <v>1480271.3</v>
      </c>
      <c r="P33" s="3">
        <v>4871114.5</v>
      </c>
      <c r="Q33" s="7">
        <v>1072031.8999999999</v>
      </c>
    </row>
    <row r="34" spans="1:17" s="73" customFormat="1" ht="30" customHeight="1">
      <c r="A34" s="171" t="s">
        <v>203</v>
      </c>
      <c r="B34" s="3">
        <v>974947.1</v>
      </c>
      <c r="C34" s="3">
        <v>599796.19999999995</v>
      </c>
      <c r="D34" s="3">
        <v>787670.4</v>
      </c>
      <c r="E34" s="3">
        <v>148537.29999999999</v>
      </c>
      <c r="F34" s="3">
        <v>582287.9</v>
      </c>
      <c r="G34" s="3">
        <v>2142598.6</v>
      </c>
      <c r="H34" s="3">
        <v>3219451.4</v>
      </c>
      <c r="I34" s="3">
        <v>307018.09999999998</v>
      </c>
      <c r="J34" s="3">
        <v>605762.9</v>
      </c>
      <c r="K34" s="3">
        <v>647939.6</v>
      </c>
      <c r="L34" s="3">
        <v>1698976.4</v>
      </c>
      <c r="M34" s="3">
        <v>1143583.1000000001</v>
      </c>
      <c r="N34" s="3">
        <v>377270.5</v>
      </c>
      <c r="O34" s="3">
        <v>623706.80000000005</v>
      </c>
      <c r="P34" s="3">
        <v>1547743.7</v>
      </c>
      <c r="Q34" s="7">
        <v>467371.8</v>
      </c>
    </row>
    <row r="35" spans="1:17" s="70" customFormat="1" ht="30" customHeight="1">
      <c r="A35" s="172" t="s">
        <v>149</v>
      </c>
      <c r="B35" s="14">
        <v>99300.2</v>
      </c>
      <c r="C35" s="14">
        <v>74906.600000000006</v>
      </c>
      <c r="D35" s="14">
        <v>95854.3</v>
      </c>
      <c r="E35" s="3" t="s">
        <v>2</v>
      </c>
      <c r="F35" s="3" t="s">
        <v>2</v>
      </c>
      <c r="G35" s="14">
        <v>288813.2</v>
      </c>
      <c r="H35" s="14">
        <v>229461.9</v>
      </c>
      <c r="I35" s="14">
        <v>51200.4</v>
      </c>
      <c r="J35" s="14">
        <v>120458.4</v>
      </c>
      <c r="K35" s="14">
        <v>102244.1</v>
      </c>
      <c r="L35" s="14">
        <v>143678.1</v>
      </c>
      <c r="M35" s="14">
        <v>324697.90000000002</v>
      </c>
      <c r="N35" s="3" t="s">
        <v>2</v>
      </c>
      <c r="O35" s="14">
        <v>69478.100000000006</v>
      </c>
      <c r="P35" s="14">
        <v>319982.8</v>
      </c>
      <c r="Q35" s="5" t="s">
        <v>2</v>
      </c>
    </row>
    <row r="36" spans="1:17" s="70" customFormat="1" ht="30" customHeight="1">
      <c r="A36" s="172" t="s">
        <v>150</v>
      </c>
      <c r="B36" s="14">
        <v>868595.8</v>
      </c>
      <c r="C36" s="14">
        <v>520602.6</v>
      </c>
      <c r="D36" s="14">
        <v>617748.9</v>
      </c>
      <c r="E36" s="14">
        <v>108495.2</v>
      </c>
      <c r="F36" s="14">
        <v>430342.5</v>
      </c>
      <c r="G36" s="14">
        <v>1817008.6</v>
      </c>
      <c r="H36" s="14">
        <v>2877017.9</v>
      </c>
      <c r="I36" s="14">
        <v>235602.1</v>
      </c>
      <c r="J36" s="14">
        <v>484474.3</v>
      </c>
      <c r="K36" s="14">
        <v>535638.69999999995</v>
      </c>
      <c r="L36" s="14">
        <v>1508149.6</v>
      </c>
      <c r="M36" s="14">
        <v>802132.6</v>
      </c>
      <c r="N36" s="14">
        <v>338420.8</v>
      </c>
      <c r="O36" s="14">
        <v>526758.19999999995</v>
      </c>
      <c r="P36" s="14">
        <v>1172323.1000000001</v>
      </c>
      <c r="Q36" s="16">
        <v>415337</v>
      </c>
    </row>
    <row r="37" spans="1:17" s="70" customFormat="1" ht="30" customHeight="1">
      <c r="A37" s="172" t="s">
        <v>151</v>
      </c>
      <c r="B37" s="14">
        <v>7051.1</v>
      </c>
      <c r="C37" s="14">
        <v>4287</v>
      </c>
      <c r="D37" s="14">
        <v>74067.199999999997</v>
      </c>
      <c r="E37" s="3" t="s">
        <v>2</v>
      </c>
      <c r="F37" s="3" t="s">
        <v>2</v>
      </c>
      <c r="G37" s="14">
        <v>36776.800000000003</v>
      </c>
      <c r="H37" s="14">
        <v>112971.6</v>
      </c>
      <c r="I37" s="14">
        <v>20215.599999999999</v>
      </c>
      <c r="J37" s="14">
        <v>830.2</v>
      </c>
      <c r="K37" s="14">
        <v>10056.799999999999</v>
      </c>
      <c r="L37" s="14">
        <v>47148.7</v>
      </c>
      <c r="M37" s="14">
        <v>16752.599999999999</v>
      </c>
      <c r="N37" s="3" t="s">
        <v>2</v>
      </c>
      <c r="O37" s="14">
        <v>27470.5</v>
      </c>
      <c r="P37" s="14">
        <v>55437.8</v>
      </c>
      <c r="Q37" s="5" t="s">
        <v>2</v>
      </c>
    </row>
    <row r="38" spans="1:17" s="73" customFormat="1" ht="30" customHeight="1">
      <c r="A38" s="171" t="s">
        <v>204</v>
      </c>
      <c r="B38" s="3">
        <v>971560.5</v>
      </c>
      <c r="C38" s="3">
        <v>946304.7</v>
      </c>
      <c r="D38" s="3">
        <v>1030442.1</v>
      </c>
      <c r="E38" s="3">
        <v>394849</v>
      </c>
      <c r="F38" s="3">
        <v>1540518.1</v>
      </c>
      <c r="G38" s="3">
        <v>2997448.4</v>
      </c>
      <c r="H38" s="3">
        <v>6886324.2000000002</v>
      </c>
      <c r="I38" s="3">
        <v>892363.9</v>
      </c>
      <c r="J38" s="3">
        <v>1582809.9</v>
      </c>
      <c r="K38" s="3">
        <v>630539.69999999995</v>
      </c>
      <c r="L38" s="3">
        <v>1742728.8</v>
      </c>
      <c r="M38" s="3">
        <v>3130261.7</v>
      </c>
      <c r="N38" s="3">
        <v>643861.4</v>
      </c>
      <c r="O38" s="3">
        <v>856564.5</v>
      </c>
      <c r="P38" s="3">
        <v>3323370.8</v>
      </c>
      <c r="Q38" s="5">
        <v>604660.1</v>
      </c>
    </row>
    <row r="39" spans="1:17" s="70" customFormat="1" ht="30" customHeight="1">
      <c r="A39" s="172" t="s">
        <v>152</v>
      </c>
      <c r="B39" s="14">
        <v>111106.2</v>
      </c>
      <c r="C39" s="14">
        <v>35077.4</v>
      </c>
      <c r="D39" s="3" t="s">
        <v>2</v>
      </c>
      <c r="E39" s="14">
        <v>3915.3</v>
      </c>
      <c r="F39" s="3" t="s">
        <v>2</v>
      </c>
      <c r="G39" s="14">
        <v>177986.8</v>
      </c>
      <c r="H39" s="14">
        <v>228594.4</v>
      </c>
      <c r="I39" s="14">
        <v>14656.8</v>
      </c>
      <c r="J39" s="14">
        <v>31860.9</v>
      </c>
      <c r="K39" s="3" t="s">
        <v>2</v>
      </c>
      <c r="L39" s="14">
        <v>84117.6</v>
      </c>
      <c r="M39" s="14">
        <v>61629.9</v>
      </c>
      <c r="N39" s="3" t="s">
        <v>2</v>
      </c>
      <c r="O39" s="14">
        <v>26580.6</v>
      </c>
      <c r="P39" s="14">
        <v>33923.4</v>
      </c>
      <c r="Q39" s="16">
        <v>146602</v>
      </c>
    </row>
    <row r="40" spans="1:17" s="70" customFormat="1" ht="30" customHeight="1">
      <c r="A40" s="172" t="s">
        <v>153</v>
      </c>
      <c r="B40" s="14">
        <v>69877.2</v>
      </c>
      <c r="C40" s="14">
        <v>59763</v>
      </c>
      <c r="D40" s="14">
        <v>101160.3</v>
      </c>
      <c r="E40" s="14">
        <v>14873.1</v>
      </c>
      <c r="F40" s="14">
        <v>100346.4</v>
      </c>
      <c r="G40" s="14">
        <v>551428</v>
      </c>
      <c r="H40" s="14">
        <v>1966919.8</v>
      </c>
      <c r="I40" s="14">
        <v>29593.8</v>
      </c>
      <c r="J40" s="14">
        <v>127593.5</v>
      </c>
      <c r="K40" s="14">
        <v>39812</v>
      </c>
      <c r="L40" s="14">
        <v>240032.3</v>
      </c>
      <c r="M40" s="14">
        <v>270138.2</v>
      </c>
      <c r="N40" s="14">
        <v>100415.9</v>
      </c>
      <c r="O40" s="14">
        <v>40526.800000000003</v>
      </c>
      <c r="P40" s="14">
        <v>257223</v>
      </c>
      <c r="Q40" s="16">
        <v>14777.7</v>
      </c>
    </row>
    <row r="41" spans="1:17" s="70" customFormat="1" ht="30" customHeight="1">
      <c r="A41" s="172" t="s">
        <v>154</v>
      </c>
      <c r="B41" s="14">
        <v>112600.7</v>
      </c>
      <c r="C41" s="14">
        <v>183991.8</v>
      </c>
      <c r="D41" s="14">
        <v>155655.1</v>
      </c>
      <c r="E41" s="14">
        <v>59441.7</v>
      </c>
      <c r="F41" s="14">
        <v>239866.2</v>
      </c>
      <c r="G41" s="14">
        <v>742739.3</v>
      </c>
      <c r="H41" s="14">
        <v>1018548</v>
      </c>
      <c r="I41" s="14">
        <v>289756.40000000002</v>
      </c>
      <c r="J41" s="14">
        <v>312821.8</v>
      </c>
      <c r="K41" s="14">
        <v>67742.100000000006</v>
      </c>
      <c r="L41" s="14">
        <v>440804.7</v>
      </c>
      <c r="M41" s="14">
        <v>479377.9</v>
      </c>
      <c r="N41" s="14">
        <v>127780.2</v>
      </c>
      <c r="O41" s="14">
        <v>171364.1</v>
      </c>
      <c r="P41" s="14">
        <v>638235.30000000005</v>
      </c>
      <c r="Q41" s="16">
        <v>60229.5</v>
      </c>
    </row>
    <row r="42" spans="1:17" s="70" customFormat="1" ht="30" customHeight="1">
      <c r="A42" s="172" t="s">
        <v>155</v>
      </c>
      <c r="B42" s="14">
        <v>19691.3</v>
      </c>
      <c r="C42" s="14">
        <v>804.6</v>
      </c>
      <c r="D42" s="3" t="s">
        <v>2</v>
      </c>
      <c r="E42" s="14">
        <v>887.3</v>
      </c>
      <c r="F42" s="3" t="s">
        <v>2</v>
      </c>
      <c r="G42" s="14">
        <v>26310.3</v>
      </c>
      <c r="H42" s="14">
        <v>222694.2</v>
      </c>
      <c r="I42" s="14">
        <v>15362.8</v>
      </c>
      <c r="J42" s="14">
        <v>16300.3</v>
      </c>
      <c r="K42" s="3" t="s">
        <v>2</v>
      </c>
      <c r="L42" s="14">
        <v>18628.400000000001</v>
      </c>
      <c r="M42" s="14">
        <v>35400.699999999997</v>
      </c>
      <c r="N42" s="3" t="s">
        <v>2</v>
      </c>
      <c r="O42" s="14">
        <v>20184.5</v>
      </c>
      <c r="P42" s="14">
        <v>19199.599999999999</v>
      </c>
      <c r="Q42" s="16">
        <v>724.7</v>
      </c>
    </row>
    <row r="43" spans="1:17" s="70" customFormat="1" ht="30" customHeight="1">
      <c r="A43" s="172" t="s">
        <v>156</v>
      </c>
      <c r="B43" s="14">
        <v>428432.5</v>
      </c>
      <c r="C43" s="14">
        <v>376455.1</v>
      </c>
      <c r="D43" s="14">
        <v>367107</v>
      </c>
      <c r="E43" s="14">
        <v>217739</v>
      </c>
      <c r="F43" s="14">
        <v>964939.2</v>
      </c>
      <c r="G43" s="14">
        <v>810028.3</v>
      </c>
      <c r="H43" s="14">
        <v>1859509.2</v>
      </c>
      <c r="I43" s="14">
        <v>466314.1</v>
      </c>
      <c r="J43" s="14">
        <v>705515.3</v>
      </c>
      <c r="K43" s="14">
        <v>241020.2</v>
      </c>
      <c r="L43" s="14">
        <v>540130.4</v>
      </c>
      <c r="M43" s="14">
        <v>1464435.1</v>
      </c>
      <c r="N43" s="14">
        <v>240405.8</v>
      </c>
      <c r="O43" s="14">
        <v>406389.9</v>
      </c>
      <c r="P43" s="14">
        <v>1921882.3</v>
      </c>
      <c r="Q43" s="16">
        <v>242848.3</v>
      </c>
    </row>
    <row r="44" spans="1:17" s="70" customFormat="1" ht="66" customHeight="1">
      <c r="A44" s="172" t="s">
        <v>157</v>
      </c>
      <c r="B44" s="14">
        <v>210791.6</v>
      </c>
      <c r="C44" s="14">
        <v>255556.4</v>
      </c>
      <c r="D44" s="14">
        <v>278927.8</v>
      </c>
      <c r="E44" s="14">
        <v>66533.899999999994</v>
      </c>
      <c r="F44" s="14">
        <v>153017.9</v>
      </c>
      <c r="G44" s="14">
        <v>606415.19999999995</v>
      </c>
      <c r="H44" s="14">
        <v>1216684</v>
      </c>
      <c r="I44" s="14">
        <v>73564.100000000006</v>
      </c>
      <c r="J44" s="14">
        <v>378110</v>
      </c>
      <c r="K44" s="14">
        <v>170423.6</v>
      </c>
      <c r="L44" s="14">
        <v>326009.2</v>
      </c>
      <c r="M44" s="14">
        <v>784971.4</v>
      </c>
      <c r="N44" s="14">
        <v>125423.8</v>
      </c>
      <c r="O44" s="14">
        <v>99870</v>
      </c>
      <c r="P44" s="14">
        <v>369888.3</v>
      </c>
      <c r="Q44" s="16">
        <v>111094.1</v>
      </c>
    </row>
    <row r="45" spans="1:17" ht="30" customHeight="1">
      <c r="A45" s="172" t="s">
        <v>158</v>
      </c>
      <c r="B45" s="14">
        <v>19061</v>
      </c>
      <c r="C45" s="14">
        <v>34656.400000000001</v>
      </c>
      <c r="D45" s="14">
        <v>53619.1</v>
      </c>
      <c r="E45" s="14">
        <v>31458.7</v>
      </c>
      <c r="F45" s="3" t="s">
        <v>2</v>
      </c>
      <c r="G45" s="14">
        <v>82540.5</v>
      </c>
      <c r="H45" s="14">
        <v>373374.6</v>
      </c>
      <c r="I45" s="14">
        <v>3115.9</v>
      </c>
      <c r="J45" s="14">
        <v>10608.1</v>
      </c>
      <c r="K45" s="14">
        <v>51800.5</v>
      </c>
      <c r="L45" s="14">
        <v>93006.2</v>
      </c>
      <c r="M45" s="14">
        <v>34308.5</v>
      </c>
      <c r="N45" s="3" t="s">
        <v>2</v>
      </c>
      <c r="O45" s="14">
        <v>91648.6</v>
      </c>
      <c r="P45" s="14">
        <v>83018.899999999994</v>
      </c>
      <c r="Q45" s="16">
        <v>28383.8</v>
      </c>
    </row>
    <row r="46" spans="1:17" s="74" customFormat="1" ht="30" customHeight="1">
      <c r="A46" s="173" t="s">
        <v>205</v>
      </c>
      <c r="B46" s="3">
        <v>3646450.7</v>
      </c>
      <c r="C46" s="3">
        <v>2670331.9</v>
      </c>
      <c r="D46" s="3">
        <v>1555919</v>
      </c>
      <c r="E46" s="3">
        <v>343028.7</v>
      </c>
      <c r="F46" s="3">
        <v>1897675.4</v>
      </c>
      <c r="G46" s="3">
        <v>3847298.7</v>
      </c>
      <c r="H46" s="3">
        <v>10733513.699999999</v>
      </c>
      <c r="I46" s="3">
        <v>801564</v>
      </c>
      <c r="J46" s="3">
        <v>1934986.4</v>
      </c>
      <c r="K46" s="3">
        <v>1160227.3999999999</v>
      </c>
      <c r="L46" s="3">
        <v>2867386.8</v>
      </c>
      <c r="M46" s="3">
        <v>5110236.0999999996</v>
      </c>
      <c r="N46" s="3">
        <v>1166486.1000000001</v>
      </c>
      <c r="O46" s="3">
        <v>698110.8</v>
      </c>
      <c r="P46" s="3">
        <v>4618062.4000000004</v>
      </c>
      <c r="Q46" s="5">
        <v>1256620.3999999999</v>
      </c>
    </row>
    <row r="47" spans="1:17" ht="30" customHeight="1">
      <c r="A47" s="172" t="s">
        <v>159</v>
      </c>
      <c r="B47" s="14">
        <v>1286846.5</v>
      </c>
      <c r="C47" s="3" t="s">
        <v>2</v>
      </c>
      <c r="D47" s="3" t="s">
        <v>2</v>
      </c>
      <c r="E47" s="14">
        <v>118479.4</v>
      </c>
      <c r="F47" s="14">
        <v>889929</v>
      </c>
      <c r="G47" s="14">
        <v>1016287.3</v>
      </c>
      <c r="H47" s="14">
        <v>4572758.5999999996</v>
      </c>
      <c r="I47" s="14">
        <v>323641.5</v>
      </c>
      <c r="J47" s="14">
        <v>573425.30000000005</v>
      </c>
      <c r="K47" s="14">
        <v>748335.1</v>
      </c>
      <c r="L47" s="3" t="s">
        <v>2</v>
      </c>
      <c r="M47" s="14">
        <v>1318905</v>
      </c>
      <c r="N47" s="14">
        <v>547217.5</v>
      </c>
      <c r="O47" s="3" t="s">
        <v>2</v>
      </c>
      <c r="P47" s="3" t="s">
        <v>2</v>
      </c>
      <c r="Q47" s="5" t="s">
        <v>2</v>
      </c>
    </row>
    <row r="48" spans="1:17" s="115" customFormat="1" ht="30" customHeight="1">
      <c r="A48" s="174" t="s">
        <v>160</v>
      </c>
      <c r="B48" s="3" t="s">
        <v>2</v>
      </c>
      <c r="C48" s="14">
        <v>4932.3999999999996</v>
      </c>
      <c r="D48" s="3" t="s">
        <v>2</v>
      </c>
      <c r="E48" s="14">
        <v>18758.400000000001</v>
      </c>
      <c r="F48" s="3" t="s">
        <v>2</v>
      </c>
      <c r="G48" s="14">
        <v>849279.7</v>
      </c>
      <c r="H48" s="14">
        <v>2202019.5</v>
      </c>
      <c r="I48" s="3" t="s">
        <v>2</v>
      </c>
      <c r="J48" s="3" t="s">
        <v>2</v>
      </c>
      <c r="K48" s="3" t="s">
        <v>2</v>
      </c>
      <c r="L48" s="14">
        <v>200913.4</v>
      </c>
      <c r="M48" s="14">
        <v>323810</v>
      </c>
      <c r="N48" s="3" t="s">
        <v>2</v>
      </c>
      <c r="O48" s="14">
        <v>14923.3</v>
      </c>
      <c r="P48" s="3" t="s">
        <v>2</v>
      </c>
      <c r="Q48" s="5" t="s">
        <v>2</v>
      </c>
    </row>
    <row r="49" spans="1:17" ht="30" customHeight="1">
      <c r="A49" s="172" t="s">
        <v>161</v>
      </c>
      <c r="B49" s="3" t="s">
        <v>2</v>
      </c>
      <c r="C49" s="3" t="s">
        <v>2</v>
      </c>
      <c r="D49" s="3" t="s">
        <v>2</v>
      </c>
      <c r="E49" s="14" t="s">
        <v>217</v>
      </c>
      <c r="F49" s="3" t="s">
        <v>2</v>
      </c>
      <c r="G49" s="3" t="s">
        <v>2</v>
      </c>
      <c r="H49" s="3" t="s">
        <v>2</v>
      </c>
      <c r="I49" s="14" t="s">
        <v>217</v>
      </c>
      <c r="J49" s="3" t="s">
        <v>2</v>
      </c>
      <c r="K49" s="14">
        <v>1609.6</v>
      </c>
      <c r="L49" s="3" t="s">
        <v>2</v>
      </c>
      <c r="M49" s="3" t="s">
        <v>2</v>
      </c>
      <c r="N49" s="14" t="s">
        <v>217</v>
      </c>
      <c r="O49" s="14" t="s">
        <v>217</v>
      </c>
      <c r="P49" s="14">
        <v>954.8</v>
      </c>
      <c r="Q49" s="16">
        <v>212.3</v>
      </c>
    </row>
    <row r="50" spans="1:17" ht="42" customHeight="1">
      <c r="A50" s="172" t="s">
        <v>178</v>
      </c>
      <c r="B50" s="3" t="s">
        <v>2</v>
      </c>
      <c r="C50" s="3" t="s">
        <v>2</v>
      </c>
      <c r="D50" s="3" t="s">
        <v>2</v>
      </c>
      <c r="E50" s="14">
        <v>2519.6999999999998</v>
      </c>
      <c r="F50" s="3" t="s">
        <v>2</v>
      </c>
      <c r="G50" s="14">
        <v>244707.3</v>
      </c>
      <c r="H50" s="3" t="s">
        <v>2</v>
      </c>
      <c r="I50" s="3" t="s">
        <v>2</v>
      </c>
      <c r="J50" s="3" t="s">
        <v>2</v>
      </c>
      <c r="K50" s="3" t="s">
        <v>2</v>
      </c>
      <c r="L50" s="3" t="s">
        <v>2</v>
      </c>
      <c r="M50" s="14">
        <v>899880.3</v>
      </c>
      <c r="N50" s="3" t="s">
        <v>2</v>
      </c>
      <c r="O50" s="3" t="s">
        <v>2</v>
      </c>
      <c r="P50" s="3" t="s">
        <v>2</v>
      </c>
      <c r="Q50" s="5" t="s">
        <v>2</v>
      </c>
    </row>
    <row r="51" spans="1:17" ht="30" customHeight="1">
      <c r="A51" s="172" t="s">
        <v>163</v>
      </c>
      <c r="B51" s="3" t="s">
        <v>2</v>
      </c>
      <c r="C51" s="3" t="s">
        <v>2</v>
      </c>
      <c r="D51" s="3" t="s">
        <v>2</v>
      </c>
      <c r="E51" s="14">
        <v>9863</v>
      </c>
      <c r="F51" s="3" t="s">
        <v>2</v>
      </c>
      <c r="G51" s="3" t="s">
        <v>2</v>
      </c>
      <c r="H51" s="3" t="s">
        <v>2</v>
      </c>
      <c r="I51" s="3" t="s">
        <v>2</v>
      </c>
      <c r="J51" s="3" t="s">
        <v>2</v>
      </c>
      <c r="K51" s="3" t="s">
        <v>2</v>
      </c>
      <c r="L51" s="14">
        <v>65426.3</v>
      </c>
      <c r="M51" s="3" t="s">
        <v>2</v>
      </c>
      <c r="N51" s="3" t="s">
        <v>2</v>
      </c>
      <c r="O51" s="3" t="s">
        <v>2</v>
      </c>
      <c r="P51" s="3" t="s">
        <v>2</v>
      </c>
      <c r="Q51" s="5" t="s">
        <v>2</v>
      </c>
    </row>
    <row r="52" spans="1:17" ht="53.25" customHeight="1">
      <c r="A52" s="175" t="s">
        <v>177</v>
      </c>
      <c r="B52" s="14">
        <v>314715.3</v>
      </c>
      <c r="C52" s="3" t="s">
        <v>2</v>
      </c>
      <c r="D52" s="14">
        <v>338933.6</v>
      </c>
      <c r="E52" s="14">
        <v>78089.5</v>
      </c>
      <c r="F52" s="14">
        <v>304986.40000000002</v>
      </c>
      <c r="G52" s="14">
        <v>498452</v>
      </c>
      <c r="H52" s="14">
        <v>733063.1</v>
      </c>
      <c r="I52" s="14">
        <v>83910.3</v>
      </c>
      <c r="J52" s="14">
        <v>397906</v>
      </c>
      <c r="K52" s="14">
        <v>170000.1</v>
      </c>
      <c r="L52" s="14">
        <v>908204</v>
      </c>
      <c r="M52" s="14">
        <v>644332</v>
      </c>
      <c r="N52" s="14">
        <v>166432</v>
      </c>
      <c r="O52" s="3" t="s">
        <v>2</v>
      </c>
      <c r="P52" s="14">
        <v>618505.6</v>
      </c>
      <c r="Q52" s="16">
        <v>233637.4</v>
      </c>
    </row>
    <row r="53" spans="1:17" ht="30" customHeight="1">
      <c r="A53" s="175" t="s">
        <v>165</v>
      </c>
      <c r="B53" s="14">
        <v>405975.3</v>
      </c>
      <c r="C53" s="3" t="s">
        <v>2</v>
      </c>
      <c r="D53" s="14">
        <v>302491.09999999998</v>
      </c>
      <c r="E53" s="14">
        <v>108023.9</v>
      </c>
      <c r="F53" s="14">
        <v>335811.1</v>
      </c>
      <c r="G53" s="14">
        <v>777409.1</v>
      </c>
      <c r="H53" s="14">
        <v>1035522.3</v>
      </c>
      <c r="I53" s="14">
        <v>93167.3</v>
      </c>
      <c r="J53" s="14">
        <v>629173</v>
      </c>
      <c r="K53" s="14">
        <v>184435.9</v>
      </c>
      <c r="L53" s="14">
        <v>555623.1</v>
      </c>
      <c r="M53" s="14">
        <v>636226.80000000005</v>
      </c>
      <c r="N53" s="14">
        <v>180167.5</v>
      </c>
      <c r="O53" s="3" t="s">
        <v>2</v>
      </c>
      <c r="P53" s="14">
        <v>963633</v>
      </c>
      <c r="Q53" s="16">
        <v>276202.3</v>
      </c>
    </row>
    <row r="54" spans="1:17" ht="30" customHeight="1">
      <c r="A54" s="72" t="s">
        <v>166</v>
      </c>
      <c r="B54" s="3" t="s">
        <v>2</v>
      </c>
      <c r="C54" s="3" t="s">
        <v>2</v>
      </c>
      <c r="D54" s="3" t="s">
        <v>2</v>
      </c>
      <c r="E54" s="3" t="s">
        <v>2</v>
      </c>
      <c r="F54" s="14">
        <v>48513.8</v>
      </c>
      <c r="G54" s="14">
        <v>173809</v>
      </c>
      <c r="H54" s="14">
        <v>26259.4</v>
      </c>
      <c r="I54" s="3" t="s">
        <v>2</v>
      </c>
      <c r="J54" s="3" t="s">
        <v>2</v>
      </c>
      <c r="K54" s="14">
        <v>38276.300000000003</v>
      </c>
      <c r="L54" s="14">
        <v>203058</v>
      </c>
      <c r="M54" s="14">
        <v>69692.5</v>
      </c>
      <c r="N54" s="14">
        <v>51733.4</v>
      </c>
      <c r="O54" s="3" t="s">
        <v>2</v>
      </c>
      <c r="P54" s="14">
        <v>181248</v>
      </c>
      <c r="Q54" s="5" t="s">
        <v>2</v>
      </c>
    </row>
    <row r="55" spans="1:17" ht="30" customHeight="1">
      <c r="A55" s="175" t="s">
        <v>167</v>
      </c>
      <c r="B55" s="14">
        <v>821400.2</v>
      </c>
      <c r="C55" s="14">
        <v>433205.3</v>
      </c>
      <c r="D55" s="14">
        <v>146857.20000000001</v>
      </c>
      <c r="E55" s="14">
        <v>5208.2</v>
      </c>
      <c r="F55" s="3" t="s">
        <v>2</v>
      </c>
      <c r="G55" s="14">
        <v>258765.2</v>
      </c>
      <c r="H55" s="14">
        <v>753046.6</v>
      </c>
      <c r="I55" s="14">
        <v>157609.20000000001</v>
      </c>
      <c r="J55" s="3" t="s">
        <v>2</v>
      </c>
      <c r="K55" s="3" t="s">
        <v>2</v>
      </c>
      <c r="L55" s="14">
        <v>121457.9</v>
      </c>
      <c r="M55" s="14">
        <v>1014015.5</v>
      </c>
      <c r="N55" s="3" t="s">
        <v>2</v>
      </c>
      <c r="O55" s="14">
        <v>8227.2999999999993</v>
      </c>
      <c r="P55" s="14">
        <v>92078.1</v>
      </c>
      <c r="Q55" s="16">
        <v>4872.3</v>
      </c>
    </row>
    <row r="56" spans="1:17" ht="30" customHeight="1">
      <c r="A56" s="179" t="s">
        <v>173</v>
      </c>
      <c r="B56" s="14">
        <v>36747.5</v>
      </c>
      <c r="C56" s="3" t="s">
        <v>2</v>
      </c>
      <c r="D56" s="14">
        <v>17424.900000000001</v>
      </c>
      <c r="E56" s="3" t="s">
        <v>2</v>
      </c>
      <c r="F56" s="14">
        <v>83196.899999999994</v>
      </c>
      <c r="G56" s="14">
        <v>122021.5</v>
      </c>
      <c r="H56" s="14">
        <v>127227.4</v>
      </c>
      <c r="I56" s="14">
        <v>23829.3</v>
      </c>
      <c r="J56" s="3" t="s">
        <v>2</v>
      </c>
      <c r="K56" s="3" t="s">
        <v>2</v>
      </c>
      <c r="L56" s="14">
        <v>34779.9</v>
      </c>
      <c r="M56" s="14">
        <v>140310</v>
      </c>
      <c r="N56" s="3" t="s">
        <v>2</v>
      </c>
      <c r="O56" s="3" t="s">
        <v>2</v>
      </c>
      <c r="P56" s="3" t="s">
        <v>2</v>
      </c>
      <c r="Q56" s="16">
        <v>9836.2000000000007</v>
      </c>
    </row>
    <row r="57" spans="1:17" ht="30" customHeight="1">
      <c r="A57" s="179" t="s">
        <v>169</v>
      </c>
      <c r="B57" s="14">
        <v>74221.3</v>
      </c>
      <c r="C57" s="3" t="s">
        <v>2</v>
      </c>
      <c r="D57" s="14">
        <v>10993.6</v>
      </c>
      <c r="E57" s="3" t="s">
        <v>2</v>
      </c>
      <c r="F57" s="3" t="s">
        <v>2</v>
      </c>
      <c r="G57" s="14">
        <v>31911.4</v>
      </c>
      <c r="H57" s="14">
        <v>40064.199999999997</v>
      </c>
      <c r="I57" s="14">
        <v>365.1</v>
      </c>
      <c r="J57" s="14">
        <v>3132.1</v>
      </c>
      <c r="K57" s="3" t="s">
        <v>2</v>
      </c>
      <c r="L57" s="14">
        <v>158888.1</v>
      </c>
      <c r="M57" s="14">
        <v>8571</v>
      </c>
      <c r="N57" s="3" t="s">
        <v>2</v>
      </c>
      <c r="O57" s="3" t="s">
        <v>2</v>
      </c>
      <c r="P57" s="3" t="s">
        <v>2</v>
      </c>
      <c r="Q57" s="16">
        <v>17370.099999999999</v>
      </c>
    </row>
    <row r="59" spans="1:17">
      <c r="A59" s="296"/>
      <c r="B59" s="296"/>
      <c r="C59" s="296"/>
      <c r="D59" s="296"/>
      <c r="E59" s="296"/>
      <c r="F59" s="296"/>
      <c r="G59" s="296"/>
      <c r="H59" s="296"/>
      <c r="I59" s="296"/>
      <c r="J59" s="296"/>
      <c r="K59" s="296"/>
      <c r="L59" s="296"/>
      <c r="M59" s="296"/>
      <c r="N59" s="296"/>
      <c r="O59" s="296"/>
      <c r="P59" s="296"/>
      <c r="Q59" s="296"/>
    </row>
  </sheetData>
  <mergeCells count="4">
    <mergeCell ref="A59:Q59"/>
    <mergeCell ref="B31:Q31"/>
    <mergeCell ref="A2:Q2"/>
    <mergeCell ref="B4:Q4"/>
  </mergeCells>
  <printOptions horizontalCentered="1"/>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30" max="16"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0"/>
  <sheetViews>
    <sheetView zoomScale="90" zoomScaleNormal="90" workbookViewId="0">
      <pane xSplit="1" ySplit="5" topLeftCell="B6" activePane="bottomRight" state="frozen"/>
      <selection activeCell="A2" sqref="A2:P2"/>
      <selection pane="topRight" activeCell="A2" sqref="A2:P2"/>
      <selection pane="bottomLeft" activeCell="A2" sqref="A2:P2"/>
      <selection pane="bottomRight" activeCell="A2" sqref="A2:P2"/>
    </sheetView>
  </sheetViews>
  <sheetFormatPr defaultColWidth="9.140625" defaultRowHeight="12.75"/>
  <cols>
    <col min="1" max="1" width="60" style="28" customWidth="1"/>
    <col min="2" max="16" width="15.7109375" style="28" customWidth="1"/>
    <col min="17" max="16384" width="9.140625" style="28"/>
  </cols>
  <sheetData>
    <row r="2" spans="1:16" ht="30" customHeight="1">
      <c r="A2" s="321" t="s">
        <v>299</v>
      </c>
      <c r="B2" s="321"/>
      <c r="C2" s="321"/>
      <c r="D2" s="321"/>
      <c r="E2" s="321"/>
      <c r="F2" s="321"/>
      <c r="G2" s="321"/>
      <c r="H2" s="321"/>
      <c r="I2" s="321"/>
      <c r="J2" s="321"/>
      <c r="K2" s="321"/>
      <c r="L2" s="321"/>
      <c r="M2" s="321"/>
      <c r="N2" s="321"/>
      <c r="O2" s="321"/>
      <c r="P2" s="321"/>
    </row>
    <row r="3" spans="1:16" ht="33" customHeight="1">
      <c r="A3" s="311" t="s">
        <v>104</v>
      </c>
      <c r="B3" s="324" t="s">
        <v>131</v>
      </c>
      <c r="C3" s="323"/>
      <c r="D3" s="323"/>
      <c r="E3" s="323"/>
      <c r="F3" s="318"/>
      <c r="G3" s="324" t="s">
        <v>132</v>
      </c>
      <c r="H3" s="323"/>
      <c r="I3" s="323"/>
      <c r="J3" s="323"/>
      <c r="K3" s="318"/>
      <c r="L3" s="325" t="s">
        <v>133</v>
      </c>
      <c r="M3" s="331"/>
      <c r="N3" s="331"/>
      <c r="O3" s="331"/>
      <c r="P3" s="331"/>
    </row>
    <row r="4" spans="1:16" ht="33" customHeight="1">
      <c r="A4" s="313"/>
      <c r="B4" s="141">
        <v>2015</v>
      </c>
      <c r="C4" s="141">
        <v>2016</v>
      </c>
      <c r="D4" s="141">
        <v>2017</v>
      </c>
      <c r="E4" s="141">
        <v>2018</v>
      </c>
      <c r="F4" s="141">
        <v>2019</v>
      </c>
      <c r="G4" s="141">
        <v>2015</v>
      </c>
      <c r="H4" s="141">
        <v>2016</v>
      </c>
      <c r="I4" s="142">
        <v>2017</v>
      </c>
      <c r="J4" s="142">
        <v>2018</v>
      </c>
      <c r="K4" s="142">
        <v>2019</v>
      </c>
      <c r="L4" s="139">
        <v>2015</v>
      </c>
      <c r="M4" s="139">
        <v>2016</v>
      </c>
      <c r="N4" s="140">
        <v>2017</v>
      </c>
      <c r="O4" s="140">
        <v>2018</v>
      </c>
      <c r="P4" s="140">
        <v>2019</v>
      </c>
    </row>
    <row r="5" spans="1:16" ht="33" customHeight="1" thickBot="1">
      <c r="A5" s="315"/>
      <c r="B5" s="332" t="s">
        <v>134</v>
      </c>
      <c r="C5" s="292"/>
      <c r="D5" s="292"/>
      <c r="E5" s="292"/>
      <c r="F5" s="292"/>
      <c r="G5" s="327"/>
      <c r="H5" s="327"/>
      <c r="I5" s="327"/>
      <c r="J5" s="327"/>
      <c r="K5" s="327"/>
      <c r="L5" s="327"/>
      <c r="M5" s="327"/>
      <c r="N5" s="327"/>
      <c r="O5" s="327"/>
      <c r="P5" s="327"/>
    </row>
    <row r="6" spans="1:16" ht="30" customHeight="1">
      <c r="A6" s="168" t="s">
        <v>198</v>
      </c>
      <c r="B6" s="3">
        <v>88637432.400000006</v>
      </c>
      <c r="C6" s="7">
        <v>77096295.799999997</v>
      </c>
      <c r="D6" s="49">
        <v>86619605.799999997</v>
      </c>
      <c r="E6" s="49">
        <v>105436459.40000001</v>
      </c>
      <c r="F6" s="211">
        <v>111453128.09999999</v>
      </c>
      <c r="G6" s="3">
        <v>63913479.200000003</v>
      </c>
      <c r="H6" s="3">
        <v>58417138</v>
      </c>
      <c r="I6" s="49">
        <v>66134607.100000001</v>
      </c>
      <c r="J6" s="125">
        <v>83143124.599999994</v>
      </c>
      <c r="K6" s="232">
        <v>88357168.099999994</v>
      </c>
      <c r="L6" s="134">
        <v>24723953.199999999</v>
      </c>
      <c r="M6" s="125">
        <v>18679157.799999997</v>
      </c>
      <c r="N6" s="125">
        <v>20484998.699999999</v>
      </c>
      <c r="O6" s="134">
        <v>22293334.800000001</v>
      </c>
      <c r="P6" s="212">
        <v>23095960</v>
      </c>
    </row>
    <row r="7" spans="1:16" ht="30" customHeight="1">
      <c r="A7" s="185" t="s">
        <v>179</v>
      </c>
      <c r="B7" s="14">
        <v>1527678.1</v>
      </c>
      <c r="C7" s="20">
        <v>1201007.3</v>
      </c>
      <c r="D7" s="39">
        <v>1503823.5</v>
      </c>
      <c r="E7" s="103">
        <v>1590525.5</v>
      </c>
      <c r="F7" s="209">
        <v>1917494.4</v>
      </c>
      <c r="G7" s="14">
        <v>861810.1</v>
      </c>
      <c r="H7" s="14">
        <v>807559.7</v>
      </c>
      <c r="I7" s="39">
        <v>848365.1</v>
      </c>
      <c r="J7" s="103">
        <v>1164290.8999999999</v>
      </c>
      <c r="K7" s="103">
        <v>1211506.8</v>
      </c>
      <c r="L7" s="38">
        <v>665868</v>
      </c>
      <c r="M7" s="39">
        <v>393447.6</v>
      </c>
      <c r="N7" s="39">
        <v>655458.4</v>
      </c>
      <c r="O7" s="38">
        <v>426234.6</v>
      </c>
      <c r="P7" s="105">
        <v>705987.6</v>
      </c>
    </row>
    <row r="8" spans="1:16" ht="30" customHeight="1">
      <c r="A8" s="178" t="s">
        <v>145</v>
      </c>
      <c r="B8" s="14">
        <v>87109754.299999997</v>
      </c>
      <c r="C8" s="20">
        <v>75895288.5</v>
      </c>
      <c r="D8" s="39">
        <v>85115782.299999997</v>
      </c>
      <c r="E8" s="103">
        <v>103845933.90000001</v>
      </c>
      <c r="F8" s="209">
        <v>109535633.7</v>
      </c>
      <c r="G8" s="14">
        <v>63051669.100000001</v>
      </c>
      <c r="H8" s="14">
        <v>57609578.299999997</v>
      </c>
      <c r="I8" s="39">
        <v>65286242</v>
      </c>
      <c r="J8" s="103">
        <v>81978833.700000003</v>
      </c>
      <c r="K8" s="103">
        <v>87145661.299999997</v>
      </c>
      <c r="L8" s="38">
        <v>24058085.199999996</v>
      </c>
      <c r="M8" s="39">
        <v>18285710.200000003</v>
      </c>
      <c r="N8" s="39">
        <v>19829540.300000001</v>
      </c>
      <c r="O8" s="38">
        <v>21867100.199999999</v>
      </c>
      <c r="P8" s="105">
        <v>22389972.399999999</v>
      </c>
    </row>
    <row r="9" spans="1:16" s="35" customFormat="1" ht="30" customHeight="1">
      <c r="A9" s="186" t="s">
        <v>206</v>
      </c>
      <c r="B9" s="3">
        <v>28474146.300000001</v>
      </c>
      <c r="C9" s="7">
        <v>24850837.199999999</v>
      </c>
      <c r="D9" s="49">
        <v>27060335.800000001</v>
      </c>
      <c r="E9" s="49">
        <v>32821390.600000001</v>
      </c>
      <c r="F9" s="134">
        <v>35149473.299999997</v>
      </c>
      <c r="G9" s="3">
        <v>21306114.800000001</v>
      </c>
      <c r="H9" s="3">
        <v>19898618.5</v>
      </c>
      <c r="I9" s="49">
        <v>21801773.300000001</v>
      </c>
      <c r="J9" s="49">
        <v>26486582.5</v>
      </c>
      <c r="K9" s="49">
        <v>28611008.300000001</v>
      </c>
      <c r="L9" s="134">
        <v>7168031.5</v>
      </c>
      <c r="M9" s="49">
        <v>4952218.7</v>
      </c>
      <c r="N9" s="49">
        <v>5258562.5</v>
      </c>
      <c r="O9" s="134">
        <v>6334808.0999999996</v>
      </c>
      <c r="P9" s="51">
        <v>6538465</v>
      </c>
    </row>
    <row r="10" spans="1:16" ht="41.25" customHeight="1">
      <c r="A10" s="183" t="s">
        <v>190</v>
      </c>
      <c r="B10" s="14">
        <v>2824343.1</v>
      </c>
      <c r="C10" s="20">
        <v>2737203.9</v>
      </c>
      <c r="D10" s="39">
        <v>2862112.4</v>
      </c>
      <c r="E10" s="39">
        <v>4044958.8</v>
      </c>
      <c r="F10" s="38">
        <v>4941154.5999999996</v>
      </c>
      <c r="G10" s="14">
        <v>2033283.1</v>
      </c>
      <c r="H10" s="14">
        <v>2146989.4</v>
      </c>
      <c r="I10" s="39">
        <v>2146421.2000000002</v>
      </c>
      <c r="J10" s="39">
        <v>3064167.7</v>
      </c>
      <c r="K10" s="39">
        <v>3855513.6000000001</v>
      </c>
      <c r="L10" s="38">
        <v>791060</v>
      </c>
      <c r="M10" s="39">
        <v>590214.5</v>
      </c>
      <c r="N10" s="39">
        <v>715691.2</v>
      </c>
      <c r="O10" s="38">
        <v>980791.1</v>
      </c>
      <c r="P10" s="40">
        <v>1085641</v>
      </c>
    </row>
    <row r="11" spans="1:16" ht="38.25">
      <c r="A11" s="183" t="s">
        <v>188</v>
      </c>
      <c r="B11" s="14">
        <v>25649803.199999999</v>
      </c>
      <c r="C11" s="20">
        <v>22113633.300000001</v>
      </c>
      <c r="D11" s="39">
        <v>24198223.399999999</v>
      </c>
      <c r="E11" s="39">
        <v>28776431.800000001</v>
      </c>
      <c r="F11" s="38">
        <v>30208318.699999999</v>
      </c>
      <c r="G11" s="14">
        <v>19272831.699999999</v>
      </c>
      <c r="H11" s="14">
        <v>17751629.100000001</v>
      </c>
      <c r="I11" s="39">
        <v>19655352.100000001</v>
      </c>
      <c r="J11" s="39">
        <v>23422414.800000001</v>
      </c>
      <c r="K11" s="39">
        <v>24755494.699999999</v>
      </c>
      <c r="L11" s="38">
        <v>6376971.5</v>
      </c>
      <c r="M11" s="39">
        <v>4362004.2</v>
      </c>
      <c r="N11" s="39">
        <v>4542871.3</v>
      </c>
      <c r="O11" s="38">
        <v>5354017</v>
      </c>
      <c r="P11" s="40">
        <v>5452824</v>
      </c>
    </row>
    <row r="12" spans="1:16" s="35" customFormat="1" ht="30" customHeight="1">
      <c r="A12" s="186" t="s">
        <v>207</v>
      </c>
      <c r="B12" s="3">
        <v>35163420.899999999</v>
      </c>
      <c r="C12" s="7">
        <v>29045869.699999999</v>
      </c>
      <c r="D12" s="49">
        <v>34557070.600000001</v>
      </c>
      <c r="E12" s="49">
        <v>42892434.600000001</v>
      </c>
      <c r="F12" s="134">
        <v>44268083.299999997</v>
      </c>
      <c r="G12" s="3">
        <v>25460007.899999999</v>
      </c>
      <c r="H12" s="3">
        <v>21883716.100000001</v>
      </c>
      <c r="I12" s="49">
        <v>26216556.100000001</v>
      </c>
      <c r="J12" s="49">
        <v>34758742.299999997</v>
      </c>
      <c r="K12" s="49">
        <v>35769539</v>
      </c>
      <c r="L12" s="231">
        <v>9703413</v>
      </c>
      <c r="M12" s="49">
        <v>7162153.5999999996</v>
      </c>
      <c r="N12" s="49">
        <v>8340514.5</v>
      </c>
      <c r="O12" s="134">
        <v>8133692.2999999998</v>
      </c>
      <c r="P12" s="51">
        <v>8498544.3000000007</v>
      </c>
    </row>
    <row r="13" spans="1:16" ht="30" customHeight="1">
      <c r="A13" s="184" t="s">
        <v>182</v>
      </c>
      <c r="B13" s="14">
        <v>21425611.100000001</v>
      </c>
      <c r="C13" s="20">
        <v>18937464</v>
      </c>
      <c r="D13" s="39">
        <v>23574097.800000001</v>
      </c>
      <c r="E13" s="39">
        <v>29786455.399999999</v>
      </c>
      <c r="F13" s="38">
        <v>29771602.399999999</v>
      </c>
      <c r="G13" s="14">
        <v>15349231.4</v>
      </c>
      <c r="H13" s="14">
        <v>14178191.1</v>
      </c>
      <c r="I13" s="39">
        <v>18006651.600000001</v>
      </c>
      <c r="J13" s="39">
        <v>24414637.899999999</v>
      </c>
      <c r="K13" s="39">
        <v>24154457.100000001</v>
      </c>
      <c r="L13" s="38">
        <v>6076379.7000000002</v>
      </c>
      <c r="M13" s="39">
        <v>4759272.9000000004</v>
      </c>
      <c r="N13" s="39">
        <v>5567446.2000000002</v>
      </c>
      <c r="O13" s="38">
        <v>5371817.5</v>
      </c>
      <c r="P13" s="40">
        <v>5617145.2999999998</v>
      </c>
    </row>
    <row r="14" spans="1:16" ht="42.75" customHeight="1">
      <c r="A14" s="184" t="s">
        <v>183</v>
      </c>
      <c r="B14" s="14">
        <v>9342291.0999999996</v>
      </c>
      <c r="C14" s="20">
        <v>7008910.5</v>
      </c>
      <c r="D14" s="39">
        <v>7555620</v>
      </c>
      <c r="E14" s="39">
        <v>9474495.3000000007</v>
      </c>
      <c r="F14" s="38">
        <v>10787439.1</v>
      </c>
      <c r="G14" s="14">
        <v>6855912.5999999996</v>
      </c>
      <c r="H14" s="14">
        <v>5438922.7999999998</v>
      </c>
      <c r="I14" s="39">
        <v>5728945.7000000002</v>
      </c>
      <c r="J14" s="39">
        <v>7705804.4000000004</v>
      </c>
      <c r="K14" s="39">
        <v>9010583.9000000004</v>
      </c>
      <c r="L14" s="38">
        <v>2486378.5</v>
      </c>
      <c r="M14" s="39">
        <v>1569987.7</v>
      </c>
      <c r="N14" s="39">
        <v>1826674.3</v>
      </c>
      <c r="O14" s="38">
        <v>1768690.9</v>
      </c>
      <c r="P14" s="40">
        <v>1776855.2</v>
      </c>
    </row>
    <row r="15" spans="1:16" ht="42.75" customHeight="1">
      <c r="A15" s="184" t="s">
        <v>189</v>
      </c>
      <c r="B15" s="14">
        <v>4395518.7</v>
      </c>
      <c r="C15" s="20">
        <v>3099495.2</v>
      </c>
      <c r="D15" s="39">
        <v>3427352.8</v>
      </c>
      <c r="E15" s="39">
        <v>3631483.9</v>
      </c>
      <c r="F15" s="38">
        <v>3709041.8</v>
      </c>
      <c r="G15" s="14">
        <v>3254863.9</v>
      </c>
      <c r="H15" s="14">
        <v>2266602.2000000002</v>
      </c>
      <c r="I15" s="39">
        <v>2480958.7999999998</v>
      </c>
      <c r="J15" s="39">
        <v>2638300</v>
      </c>
      <c r="K15" s="39">
        <v>2604498</v>
      </c>
      <c r="L15" s="38">
        <v>1140654.8</v>
      </c>
      <c r="M15" s="39">
        <v>832893</v>
      </c>
      <c r="N15" s="39">
        <v>946394</v>
      </c>
      <c r="O15" s="38">
        <v>993183.9</v>
      </c>
      <c r="P15" s="40">
        <v>1104543.8</v>
      </c>
    </row>
    <row r="16" spans="1:16" s="35" customFormat="1" ht="30" customHeight="1">
      <c r="A16" s="187" t="s">
        <v>208</v>
      </c>
      <c r="B16" s="3">
        <v>24999865.199999999</v>
      </c>
      <c r="C16" s="7">
        <v>23199588.899999999</v>
      </c>
      <c r="D16" s="49">
        <v>25002199.399999999</v>
      </c>
      <c r="E16" s="49">
        <v>29722634.199999999</v>
      </c>
      <c r="F16" s="134">
        <v>32035571.5</v>
      </c>
      <c r="G16" s="3">
        <v>17147356.5</v>
      </c>
      <c r="H16" s="3">
        <v>16634803.4</v>
      </c>
      <c r="I16" s="49">
        <v>18116277.699999999</v>
      </c>
      <c r="J16" s="3">
        <v>21897799.800000001</v>
      </c>
      <c r="K16" s="49">
        <v>23976620.800000001</v>
      </c>
      <c r="L16" s="134">
        <v>7852508.7000000002</v>
      </c>
      <c r="M16" s="49">
        <v>6564785.5</v>
      </c>
      <c r="N16" s="49">
        <v>6885921.7000000002</v>
      </c>
      <c r="O16" s="134">
        <v>7824834.4000000004</v>
      </c>
      <c r="P16" s="51">
        <v>8058950.7000000002</v>
      </c>
    </row>
    <row r="17" spans="1:16" ht="30" customHeight="1">
      <c r="A17" s="184" t="s">
        <v>184</v>
      </c>
      <c r="B17" s="14">
        <v>1855455.8</v>
      </c>
      <c r="C17" s="20">
        <v>1705404.9</v>
      </c>
      <c r="D17" s="39">
        <v>2039338.7</v>
      </c>
      <c r="E17" s="14">
        <v>2478628.2000000002</v>
      </c>
      <c r="F17" s="38">
        <v>2279151.7999999998</v>
      </c>
      <c r="G17" s="14">
        <v>1186626.5</v>
      </c>
      <c r="H17" s="14">
        <v>1129095.1000000001</v>
      </c>
      <c r="I17" s="39">
        <v>1488117.7</v>
      </c>
      <c r="J17" s="39">
        <v>1863804.3</v>
      </c>
      <c r="K17" s="39">
        <v>1643533.6</v>
      </c>
      <c r="L17" s="38">
        <v>668829.30000000005</v>
      </c>
      <c r="M17" s="39">
        <v>576309.80000000005</v>
      </c>
      <c r="N17" s="39">
        <v>551221</v>
      </c>
      <c r="O17" s="38">
        <v>614823.9</v>
      </c>
      <c r="P17" s="40">
        <v>635618.19999999995</v>
      </c>
    </row>
    <row r="18" spans="1:16" ht="42.75" customHeight="1">
      <c r="A18" s="184" t="s">
        <v>185</v>
      </c>
      <c r="B18" s="14">
        <v>14030206.4</v>
      </c>
      <c r="C18" s="20">
        <v>12805672.199999999</v>
      </c>
      <c r="D18" s="39">
        <v>13915159.9</v>
      </c>
      <c r="E18" s="39">
        <v>15991736.1</v>
      </c>
      <c r="F18" s="38">
        <v>17872684.300000001</v>
      </c>
      <c r="G18" s="14">
        <v>9903707</v>
      </c>
      <c r="H18" s="14">
        <v>9182224.9000000004</v>
      </c>
      <c r="I18" s="39">
        <v>10091937.4</v>
      </c>
      <c r="J18" s="14">
        <v>11720162.9</v>
      </c>
      <c r="K18" s="39">
        <v>13504277.9</v>
      </c>
      <c r="L18" s="38">
        <v>4126499.4</v>
      </c>
      <c r="M18" s="39">
        <v>3623447.3</v>
      </c>
      <c r="N18" s="39">
        <v>3823222.5</v>
      </c>
      <c r="O18" s="38">
        <v>4271573.2</v>
      </c>
      <c r="P18" s="40">
        <v>4368406.4000000004</v>
      </c>
    </row>
    <row r="19" spans="1:16" ht="30" customHeight="1">
      <c r="A19" s="184" t="s">
        <v>186</v>
      </c>
      <c r="B19" s="14">
        <v>2554561</v>
      </c>
      <c r="C19" s="20">
        <v>2470175.1</v>
      </c>
      <c r="D19" s="39">
        <v>2518508.2000000002</v>
      </c>
      <c r="E19" s="14">
        <v>3317841.4</v>
      </c>
      <c r="F19" s="38">
        <v>3731424</v>
      </c>
      <c r="G19" s="14">
        <v>1474112.5</v>
      </c>
      <c r="H19" s="14">
        <v>1496822.6</v>
      </c>
      <c r="I19" s="39">
        <v>1584117.8</v>
      </c>
      <c r="J19" s="39">
        <v>2187636.2000000002</v>
      </c>
      <c r="K19" s="39">
        <v>2509557.2999999998</v>
      </c>
      <c r="L19" s="38">
        <v>1080448.5</v>
      </c>
      <c r="M19" s="39">
        <v>973352.5</v>
      </c>
      <c r="N19" s="39">
        <v>934390.4</v>
      </c>
      <c r="O19" s="38">
        <v>1130205.2</v>
      </c>
      <c r="P19" s="40">
        <v>1221866.7</v>
      </c>
    </row>
    <row r="20" spans="1:16" ht="30" customHeight="1">
      <c r="A20" s="184" t="s">
        <v>187</v>
      </c>
      <c r="B20" s="14">
        <v>6559642</v>
      </c>
      <c r="C20" s="20">
        <v>6218336.7000000002</v>
      </c>
      <c r="D20" s="39">
        <v>6529192.5999999996</v>
      </c>
      <c r="E20" s="39">
        <v>7934428.5</v>
      </c>
      <c r="F20" s="38">
        <v>8152311.4000000004</v>
      </c>
      <c r="G20" s="14">
        <v>4582910.5</v>
      </c>
      <c r="H20" s="14">
        <v>4826660.8</v>
      </c>
      <c r="I20" s="39">
        <v>4952104.8</v>
      </c>
      <c r="J20" s="14">
        <v>6126196.4000000004</v>
      </c>
      <c r="K20" s="39">
        <v>6319252</v>
      </c>
      <c r="L20" s="38">
        <v>1976731.5</v>
      </c>
      <c r="M20" s="39">
        <v>1391675.9</v>
      </c>
      <c r="N20" s="39">
        <v>1577087.8</v>
      </c>
      <c r="O20" s="38">
        <v>1808232.1</v>
      </c>
      <c r="P20" s="40">
        <v>1833059.4</v>
      </c>
    </row>
  </sheetData>
  <mergeCells count="6">
    <mergeCell ref="A2:P2"/>
    <mergeCell ref="A3:A5"/>
    <mergeCell ref="B3:F3"/>
    <mergeCell ref="G3:K3"/>
    <mergeCell ref="L3:P3"/>
    <mergeCell ref="B5:P5"/>
  </mergeCells>
  <printOptions horizontalCentered="1"/>
  <pageMargins left="0.39370078740157483" right="0.39370078740157483" top="0.59055118110236227" bottom="0.59055118110236227" header="0.31496062992125984" footer="0.31496062992125984"/>
  <pageSetup paperSize="9" scale="47" fitToHeight="0" orientation="landscape" r:id="rId1"/>
  <headerFooter>
    <oddFooter>&amp;C&amp;9Strona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3"/>
  <sheetViews>
    <sheetView zoomScale="90" zoomScaleNormal="90" workbookViewId="0">
      <pane xSplit="1" ySplit="4" topLeftCell="B5" activePane="bottomRight" state="frozen"/>
      <selection activeCell="A2" sqref="A2:P2"/>
      <selection pane="topRight" activeCell="A2" sqref="A2:P2"/>
      <selection pane="bottomLeft" activeCell="A2" sqref="A2:P2"/>
      <selection pane="bottomRight" activeCell="A2" sqref="A2:Q2"/>
    </sheetView>
  </sheetViews>
  <sheetFormatPr defaultColWidth="10.42578125" defaultRowHeight="12.75"/>
  <cols>
    <col min="1" max="1" width="60" style="80" customWidth="1"/>
    <col min="2" max="2" width="14.28515625" style="48" customWidth="1"/>
    <col min="3" max="3" width="14.28515625" style="41" customWidth="1"/>
    <col min="4" max="4" width="14.28515625" style="81" customWidth="1"/>
    <col min="5" max="17" width="14.28515625" style="41" customWidth="1"/>
    <col min="18" max="16384" width="10.42578125" style="41"/>
  </cols>
  <sheetData>
    <row r="2" spans="1:17" s="76" customFormat="1" ht="30" customHeight="1">
      <c r="A2" s="335" t="s">
        <v>300</v>
      </c>
      <c r="B2" s="335"/>
      <c r="C2" s="335"/>
      <c r="D2" s="335"/>
      <c r="E2" s="335"/>
      <c r="F2" s="335"/>
      <c r="G2" s="335"/>
      <c r="H2" s="335"/>
      <c r="I2" s="335"/>
      <c r="J2" s="335"/>
      <c r="K2" s="335"/>
      <c r="L2" s="335"/>
      <c r="M2" s="335"/>
      <c r="N2" s="335"/>
      <c r="O2" s="335"/>
      <c r="P2" s="335"/>
      <c r="Q2" s="335"/>
    </row>
    <row r="3" spans="1:17" ht="33" customHeight="1">
      <c r="A3" s="243" t="s">
        <v>193</v>
      </c>
      <c r="B3" s="244" t="s">
        <v>35</v>
      </c>
      <c r="C3" s="244" t="s">
        <v>14</v>
      </c>
      <c r="D3" s="245" t="s">
        <v>15</v>
      </c>
      <c r="E3" s="245" t="s">
        <v>16</v>
      </c>
      <c r="F3" s="245" t="s">
        <v>17</v>
      </c>
      <c r="G3" s="244" t="s">
        <v>23</v>
      </c>
      <c r="H3" s="246" t="s">
        <v>24</v>
      </c>
      <c r="I3" s="247" t="s">
        <v>4</v>
      </c>
      <c r="J3" s="247" t="s">
        <v>5</v>
      </c>
      <c r="K3" s="247" t="s">
        <v>6</v>
      </c>
      <c r="L3" s="248" t="s">
        <v>7</v>
      </c>
      <c r="M3" s="248" t="s">
        <v>8</v>
      </c>
      <c r="N3" s="247" t="s">
        <v>9</v>
      </c>
      <c r="O3" s="247" t="s">
        <v>10</v>
      </c>
      <c r="P3" s="249" t="s">
        <v>11</v>
      </c>
      <c r="Q3" s="198" t="s">
        <v>18</v>
      </c>
    </row>
    <row r="4" spans="1:17" ht="60" customHeight="1" thickBot="1">
      <c r="A4" s="242"/>
      <c r="B4" s="329" t="s">
        <v>191</v>
      </c>
      <c r="C4" s="275"/>
      <c r="D4" s="275"/>
      <c r="E4" s="275"/>
      <c r="F4" s="275"/>
      <c r="G4" s="275"/>
      <c r="H4" s="275"/>
      <c r="I4" s="275"/>
      <c r="J4" s="275"/>
      <c r="K4" s="275"/>
      <c r="L4" s="275"/>
      <c r="M4" s="275"/>
      <c r="N4" s="275"/>
      <c r="O4" s="275"/>
      <c r="P4" s="275"/>
      <c r="Q4" s="275"/>
    </row>
    <row r="5" spans="1:17" s="77" customFormat="1" ht="30" customHeight="1">
      <c r="A5" s="152" t="s">
        <v>198</v>
      </c>
      <c r="B5" s="3">
        <v>7941320.0999999996</v>
      </c>
      <c r="C5" s="3">
        <v>5784224</v>
      </c>
      <c r="D5" s="3">
        <v>4047447</v>
      </c>
      <c r="E5" s="3">
        <v>1495092.7</v>
      </c>
      <c r="F5" s="3">
        <v>5101451.3</v>
      </c>
      <c r="G5" s="3">
        <v>11506070.699999999</v>
      </c>
      <c r="H5" s="3">
        <v>23985169.300000001</v>
      </c>
      <c r="I5" s="3">
        <v>2821540.9</v>
      </c>
      <c r="J5" s="3">
        <v>4726494.2</v>
      </c>
      <c r="K5" s="3">
        <v>2652684.4</v>
      </c>
      <c r="L5" s="3">
        <v>8938843.8000000007</v>
      </c>
      <c r="M5" s="3">
        <v>12762668.6</v>
      </c>
      <c r="N5" s="3">
        <v>2696244.8</v>
      </c>
      <c r="O5" s="3">
        <v>2649622.7999999998</v>
      </c>
      <c r="P5" s="3">
        <v>11431738.699999999</v>
      </c>
      <c r="Q5" s="4">
        <v>2912514.8</v>
      </c>
    </row>
    <row r="6" spans="1:17" s="78" customFormat="1" ht="30" customHeight="1">
      <c r="A6" s="126" t="s">
        <v>206</v>
      </c>
      <c r="B6" s="3">
        <v>2075559.7</v>
      </c>
      <c r="C6" s="3">
        <v>1578249.7</v>
      </c>
      <c r="D6" s="3">
        <v>1309288.5</v>
      </c>
      <c r="E6" s="108">
        <v>450198.3</v>
      </c>
      <c r="F6" s="3">
        <v>1882596.7</v>
      </c>
      <c r="G6" s="3">
        <v>4208088.2</v>
      </c>
      <c r="H6" s="3">
        <v>6184160.5</v>
      </c>
      <c r="I6" s="3">
        <v>1311476.1000000001</v>
      </c>
      <c r="J6" s="3">
        <v>1646245.6</v>
      </c>
      <c r="K6" s="3">
        <v>974242.6</v>
      </c>
      <c r="L6" s="3">
        <v>3126227.5</v>
      </c>
      <c r="M6" s="3">
        <v>3729548.4</v>
      </c>
      <c r="N6" s="3">
        <v>831288.5</v>
      </c>
      <c r="O6" s="3">
        <v>1187737.5</v>
      </c>
      <c r="P6" s="3">
        <v>3748340.3</v>
      </c>
      <c r="Q6" s="4">
        <v>906225.2</v>
      </c>
    </row>
    <row r="7" spans="1:17" s="78" customFormat="1" ht="42.75" customHeight="1">
      <c r="A7" s="166" t="s">
        <v>180</v>
      </c>
      <c r="B7" s="14">
        <v>337339</v>
      </c>
      <c r="C7" s="14">
        <v>104916.6</v>
      </c>
      <c r="D7" s="14">
        <v>269551.59999999998</v>
      </c>
      <c r="E7" s="127">
        <v>67171.3</v>
      </c>
      <c r="F7" s="14">
        <v>513749.2</v>
      </c>
      <c r="G7" s="14">
        <v>571989.80000000005</v>
      </c>
      <c r="H7" s="14">
        <v>673974.1</v>
      </c>
      <c r="I7" s="14">
        <v>76265.3</v>
      </c>
      <c r="J7" s="14">
        <v>155481</v>
      </c>
      <c r="K7" s="14">
        <v>61071</v>
      </c>
      <c r="L7" s="14">
        <v>519589.2</v>
      </c>
      <c r="M7" s="14">
        <v>683413.3</v>
      </c>
      <c r="N7" s="14">
        <v>142673.60000000001</v>
      </c>
      <c r="O7" s="14">
        <v>212600.2</v>
      </c>
      <c r="P7" s="14">
        <v>362268.1</v>
      </c>
      <c r="Q7" s="15">
        <v>189101.3</v>
      </c>
    </row>
    <row r="8" spans="1:17" s="78" customFormat="1" ht="42.75" customHeight="1">
      <c r="A8" s="166" t="s">
        <v>181</v>
      </c>
      <c r="B8" s="14">
        <v>1738220.7</v>
      </c>
      <c r="C8" s="14">
        <v>1473333.1</v>
      </c>
      <c r="D8" s="14">
        <v>1039736.9</v>
      </c>
      <c r="E8" s="14">
        <v>383027</v>
      </c>
      <c r="F8" s="14">
        <v>1368847.5</v>
      </c>
      <c r="G8" s="14">
        <v>3636098.4</v>
      </c>
      <c r="H8" s="14">
        <v>5510186.4000000004</v>
      </c>
      <c r="I8" s="14">
        <v>1235210.8</v>
      </c>
      <c r="J8" s="14">
        <v>1490764.6</v>
      </c>
      <c r="K8" s="14">
        <v>913171.6</v>
      </c>
      <c r="L8" s="14">
        <v>2606638.2999999998</v>
      </c>
      <c r="M8" s="14">
        <v>3046135.1</v>
      </c>
      <c r="N8" s="14">
        <v>688614.9</v>
      </c>
      <c r="O8" s="14">
        <v>975137.3</v>
      </c>
      <c r="P8" s="14">
        <v>3386072.2</v>
      </c>
      <c r="Q8" s="15">
        <v>717123.9</v>
      </c>
    </row>
    <row r="9" spans="1:17" s="78" customFormat="1" ht="38.25">
      <c r="A9" s="126" t="s">
        <v>207</v>
      </c>
      <c r="B9" s="3">
        <v>3441608.3</v>
      </c>
      <c r="C9" s="3">
        <v>2263645.2999999998</v>
      </c>
      <c r="D9" s="3">
        <v>1521010</v>
      </c>
      <c r="E9" s="3">
        <v>565179.30000000005</v>
      </c>
      <c r="F9" s="3">
        <v>1831668.9</v>
      </c>
      <c r="G9" s="3">
        <v>3899399.9</v>
      </c>
      <c r="H9" s="3">
        <v>11399687.300000001</v>
      </c>
      <c r="I9" s="3">
        <v>617410.6</v>
      </c>
      <c r="J9" s="3">
        <v>1598853.1</v>
      </c>
      <c r="K9" s="3">
        <v>912389.9</v>
      </c>
      <c r="L9" s="3">
        <v>3083847.3</v>
      </c>
      <c r="M9" s="3">
        <v>5182463.7</v>
      </c>
      <c r="N9" s="3">
        <v>960137.3</v>
      </c>
      <c r="O9" s="3">
        <v>704653.3</v>
      </c>
      <c r="P9" s="3">
        <v>5160376.5999999996</v>
      </c>
      <c r="Q9" s="4">
        <v>1125752.5</v>
      </c>
    </row>
    <row r="10" spans="1:17" s="78" customFormat="1" ht="30" customHeight="1">
      <c r="A10" s="167" t="s">
        <v>182</v>
      </c>
      <c r="B10" s="14">
        <v>2635068</v>
      </c>
      <c r="C10" s="14">
        <v>1647149.5</v>
      </c>
      <c r="D10" s="3" t="s">
        <v>2</v>
      </c>
      <c r="E10" s="14">
        <v>326513.90000000002</v>
      </c>
      <c r="F10" s="14">
        <v>1126092.7</v>
      </c>
      <c r="G10" s="14">
        <v>2616897.5</v>
      </c>
      <c r="H10" s="14">
        <v>9320678.6999999993</v>
      </c>
      <c r="I10" s="14">
        <v>491321.1</v>
      </c>
      <c r="J10" s="14">
        <v>845868</v>
      </c>
      <c r="K10" s="3" t="s">
        <v>2</v>
      </c>
      <c r="L10" s="14">
        <v>1566363</v>
      </c>
      <c r="M10" s="14">
        <v>2998170.4</v>
      </c>
      <c r="N10" s="14">
        <v>641292.30000000005</v>
      </c>
      <c r="O10" s="14">
        <v>273437.2</v>
      </c>
      <c r="P10" s="14">
        <v>3262294.5</v>
      </c>
      <c r="Q10" s="15">
        <v>505085.7</v>
      </c>
    </row>
    <row r="11" spans="1:17" s="78" customFormat="1" ht="42.75" customHeight="1">
      <c r="A11" s="167" t="s">
        <v>183</v>
      </c>
      <c r="B11" s="3" t="s">
        <v>2</v>
      </c>
      <c r="C11" s="14">
        <v>499272.1</v>
      </c>
      <c r="D11" s="14">
        <v>425017.2</v>
      </c>
      <c r="E11" s="14">
        <v>181860.4</v>
      </c>
      <c r="F11" s="14">
        <v>635073.5</v>
      </c>
      <c r="G11" s="14">
        <v>1038190.7</v>
      </c>
      <c r="H11" s="14">
        <v>1743000.2</v>
      </c>
      <c r="I11" s="3" t="s">
        <v>2</v>
      </c>
      <c r="J11" s="14">
        <v>678269</v>
      </c>
      <c r="K11" s="14">
        <v>292441.8</v>
      </c>
      <c r="L11" s="14">
        <v>1225881.1000000001</v>
      </c>
      <c r="M11" s="14">
        <v>1030676</v>
      </c>
      <c r="N11" s="14">
        <v>246796.79999999999</v>
      </c>
      <c r="O11" s="14">
        <v>412884.6</v>
      </c>
      <c r="P11" s="14">
        <v>1384566.6</v>
      </c>
      <c r="Q11" s="15">
        <v>364986.1</v>
      </c>
    </row>
    <row r="12" spans="1:17" s="79" customFormat="1" ht="42.75" customHeight="1">
      <c r="A12" s="167" t="s">
        <v>210</v>
      </c>
      <c r="B12" s="3" t="s">
        <v>2</v>
      </c>
      <c r="C12" s="14">
        <v>117223.7</v>
      </c>
      <c r="D12" s="3" t="s">
        <v>2</v>
      </c>
      <c r="E12" s="14">
        <v>56805</v>
      </c>
      <c r="F12" s="14">
        <v>70502.7</v>
      </c>
      <c r="G12" s="14">
        <v>244311.7</v>
      </c>
      <c r="H12" s="14">
        <v>336008.4</v>
      </c>
      <c r="I12" s="3" t="s">
        <v>2</v>
      </c>
      <c r="J12" s="14">
        <v>74716.100000000006</v>
      </c>
      <c r="K12" s="3" t="s">
        <v>2</v>
      </c>
      <c r="L12" s="14">
        <v>291603.20000000001</v>
      </c>
      <c r="M12" s="14">
        <v>1153617.3</v>
      </c>
      <c r="N12" s="14">
        <v>72048.2</v>
      </c>
      <c r="O12" s="14">
        <v>18331.5</v>
      </c>
      <c r="P12" s="14">
        <v>513515.5</v>
      </c>
      <c r="Q12" s="15">
        <v>255680.7</v>
      </c>
    </row>
    <row r="13" spans="1:17" s="79" customFormat="1" ht="30" customHeight="1">
      <c r="A13" s="188" t="s">
        <v>208</v>
      </c>
      <c r="B13" s="3">
        <v>2424152.1</v>
      </c>
      <c r="C13" s="3">
        <v>1942329</v>
      </c>
      <c r="D13" s="3">
        <v>1217148.5</v>
      </c>
      <c r="E13" s="3">
        <v>479715.1</v>
      </c>
      <c r="F13" s="3">
        <v>1387185.7</v>
      </c>
      <c r="G13" s="3">
        <v>3398582.6</v>
      </c>
      <c r="H13" s="3">
        <v>6401321.5</v>
      </c>
      <c r="I13" s="3">
        <v>892654.2</v>
      </c>
      <c r="J13" s="3">
        <v>1481395.5</v>
      </c>
      <c r="K13" s="3">
        <v>766051.9</v>
      </c>
      <c r="L13" s="3">
        <v>2728769</v>
      </c>
      <c r="M13" s="3">
        <v>3850656.5</v>
      </c>
      <c r="N13" s="3">
        <v>904819</v>
      </c>
      <c r="O13" s="3">
        <v>757232</v>
      </c>
      <c r="P13" s="3">
        <v>2523021.7999999998</v>
      </c>
      <c r="Q13" s="4">
        <v>880537.1</v>
      </c>
    </row>
    <row r="14" spans="1:17" s="79" customFormat="1" ht="30" customHeight="1">
      <c r="A14" s="167" t="s">
        <v>184</v>
      </c>
      <c r="B14" s="14">
        <v>116904.3</v>
      </c>
      <c r="C14" s="14">
        <v>69619.899999999994</v>
      </c>
      <c r="D14" s="14">
        <v>104776.8</v>
      </c>
      <c r="E14" s="14">
        <v>21025.4</v>
      </c>
      <c r="F14" s="14">
        <v>81519.600000000006</v>
      </c>
      <c r="G14" s="14">
        <v>268843.7</v>
      </c>
      <c r="H14" s="14">
        <v>691110.2</v>
      </c>
      <c r="I14" s="14">
        <v>57980.4</v>
      </c>
      <c r="J14" s="14">
        <v>60891.6</v>
      </c>
      <c r="K14" s="14">
        <v>54229.4</v>
      </c>
      <c r="L14" s="14">
        <v>221689.8</v>
      </c>
      <c r="M14" s="14">
        <v>187147.4</v>
      </c>
      <c r="N14" s="14">
        <v>56932.7</v>
      </c>
      <c r="O14" s="14">
        <v>52535.5</v>
      </c>
      <c r="P14" s="14">
        <v>156113.5</v>
      </c>
      <c r="Q14" s="15">
        <v>77831.600000000006</v>
      </c>
    </row>
    <row r="15" spans="1:17" s="79" customFormat="1" ht="42.75" customHeight="1">
      <c r="A15" s="167" t="s">
        <v>211</v>
      </c>
      <c r="B15" s="14">
        <v>1130982</v>
      </c>
      <c r="C15" s="14">
        <v>893124.2</v>
      </c>
      <c r="D15" s="14">
        <v>787426.6</v>
      </c>
      <c r="E15" s="14">
        <v>340556.2</v>
      </c>
      <c r="F15" s="14">
        <v>800886.2</v>
      </c>
      <c r="G15" s="14">
        <v>1779541.8</v>
      </c>
      <c r="H15" s="14">
        <v>3711275.3</v>
      </c>
      <c r="I15" s="14">
        <v>633338.30000000005</v>
      </c>
      <c r="J15" s="14">
        <v>1057311</v>
      </c>
      <c r="K15" s="14">
        <v>578160.6</v>
      </c>
      <c r="L15" s="14">
        <v>1396411.8</v>
      </c>
      <c r="M15" s="14">
        <v>2113873.5</v>
      </c>
      <c r="N15" s="14">
        <v>448033.7</v>
      </c>
      <c r="O15" s="14">
        <v>338432.4</v>
      </c>
      <c r="P15" s="14">
        <v>1310701.7</v>
      </c>
      <c r="Q15" s="15">
        <v>552629</v>
      </c>
    </row>
    <row r="16" spans="1:17" ht="30" customHeight="1">
      <c r="A16" s="167" t="s">
        <v>186</v>
      </c>
      <c r="B16" s="14">
        <v>213532.79999999999</v>
      </c>
      <c r="C16" s="14">
        <v>184434.6</v>
      </c>
      <c r="D16" s="14">
        <v>186149.5</v>
      </c>
      <c r="E16" s="14">
        <v>72243.600000000006</v>
      </c>
      <c r="F16" s="14">
        <v>218696.7</v>
      </c>
      <c r="G16" s="14">
        <v>452652.6</v>
      </c>
      <c r="H16" s="14">
        <v>545919.80000000005</v>
      </c>
      <c r="I16" s="14">
        <v>94648.2</v>
      </c>
      <c r="J16" s="14">
        <v>134874.5</v>
      </c>
      <c r="K16" s="14">
        <v>104339</v>
      </c>
      <c r="L16" s="14">
        <v>557604.69999999995</v>
      </c>
      <c r="M16" s="14">
        <v>343501</v>
      </c>
      <c r="N16" s="14">
        <v>169032.9</v>
      </c>
      <c r="O16" s="14">
        <v>106283.8</v>
      </c>
      <c r="P16" s="14">
        <v>275797.5</v>
      </c>
      <c r="Q16" s="15">
        <v>71712.800000000003</v>
      </c>
    </row>
    <row r="17" spans="1:17" ht="30" customHeight="1">
      <c r="A17" s="184" t="s">
        <v>187</v>
      </c>
      <c r="B17" s="14">
        <v>962733</v>
      </c>
      <c r="C17" s="14">
        <v>795150.3</v>
      </c>
      <c r="D17" s="14">
        <v>138795.6</v>
      </c>
      <c r="E17" s="14">
        <v>45889.9</v>
      </c>
      <c r="F17" s="14">
        <v>286083.20000000001</v>
      </c>
      <c r="G17" s="14">
        <v>897544.5</v>
      </c>
      <c r="H17" s="14">
        <v>1453016.2</v>
      </c>
      <c r="I17" s="14">
        <v>106687.3</v>
      </c>
      <c r="J17" s="14">
        <v>228318.4</v>
      </c>
      <c r="K17" s="14">
        <v>29322.9</v>
      </c>
      <c r="L17" s="14">
        <v>553062.69999999995</v>
      </c>
      <c r="M17" s="14">
        <v>1206134.6000000001</v>
      </c>
      <c r="N17" s="14">
        <v>230819.7</v>
      </c>
      <c r="O17" s="14">
        <v>259980.3</v>
      </c>
      <c r="P17" s="14">
        <v>780409.1</v>
      </c>
      <c r="Q17" s="15">
        <v>178363.7</v>
      </c>
    </row>
    <row r="18" spans="1:17" ht="37.5" customHeight="1">
      <c r="A18" s="238"/>
      <c r="B18" s="333" t="s">
        <v>135</v>
      </c>
      <c r="C18" s="334"/>
      <c r="D18" s="334"/>
      <c r="E18" s="334"/>
      <c r="F18" s="334"/>
      <c r="G18" s="334"/>
      <c r="H18" s="334"/>
      <c r="I18" s="334"/>
      <c r="J18" s="334"/>
      <c r="K18" s="334"/>
      <c r="L18" s="334"/>
      <c r="M18" s="334"/>
      <c r="N18" s="334"/>
      <c r="O18" s="334"/>
      <c r="P18" s="334"/>
      <c r="Q18" s="334"/>
    </row>
    <row r="19" spans="1:17" ht="30" customHeight="1">
      <c r="A19" s="152" t="s">
        <v>148</v>
      </c>
      <c r="B19" s="3">
        <v>5592958.2999999998</v>
      </c>
      <c r="C19" s="3">
        <v>4216432.8</v>
      </c>
      <c r="D19" s="3">
        <v>3374031.5</v>
      </c>
      <c r="E19" s="3">
        <v>886415</v>
      </c>
      <c r="F19" s="3">
        <v>4020481.4</v>
      </c>
      <c r="G19" s="3">
        <v>8987345.6999999993</v>
      </c>
      <c r="H19" s="3">
        <v>20839289.300000001</v>
      </c>
      <c r="I19" s="3">
        <v>2000946</v>
      </c>
      <c r="J19" s="3">
        <v>4123559.2</v>
      </c>
      <c r="K19" s="3">
        <v>2438706.7000000002</v>
      </c>
      <c r="L19" s="3">
        <v>6309092</v>
      </c>
      <c r="M19" s="3">
        <v>9384080.9000000004</v>
      </c>
      <c r="N19" s="3">
        <v>2187618</v>
      </c>
      <c r="O19" s="3">
        <v>2178382.1</v>
      </c>
      <c r="P19" s="3">
        <v>9489176.9000000004</v>
      </c>
      <c r="Q19" s="5">
        <v>2328652.2999999998</v>
      </c>
    </row>
    <row r="20" spans="1:17" ht="30" customHeight="1">
      <c r="A20" s="126" t="s">
        <v>206</v>
      </c>
      <c r="B20" s="3">
        <v>1268485.6000000001</v>
      </c>
      <c r="C20" s="3">
        <v>1049915.7</v>
      </c>
      <c r="D20" s="3">
        <v>1127426</v>
      </c>
      <c r="E20" s="108">
        <v>291545.09999999998</v>
      </c>
      <c r="F20" s="3">
        <v>1621534.5</v>
      </c>
      <c r="G20" s="3">
        <v>3463775</v>
      </c>
      <c r="H20" s="3">
        <v>5759631.9000000004</v>
      </c>
      <c r="I20" s="3">
        <v>811413.2</v>
      </c>
      <c r="J20" s="3">
        <v>1492455.3</v>
      </c>
      <c r="K20" s="3">
        <v>954815.5</v>
      </c>
      <c r="L20" s="3">
        <v>2176418.5</v>
      </c>
      <c r="M20" s="3">
        <v>2831858.9</v>
      </c>
      <c r="N20" s="3">
        <v>692341.7</v>
      </c>
      <c r="O20" s="3">
        <v>1042492.2</v>
      </c>
      <c r="P20" s="3">
        <v>3232964.9</v>
      </c>
      <c r="Q20" s="5">
        <v>793934.3</v>
      </c>
    </row>
    <row r="21" spans="1:17" ht="42.75" customHeight="1">
      <c r="A21" s="166" t="s">
        <v>180</v>
      </c>
      <c r="B21" s="14">
        <v>226713.9</v>
      </c>
      <c r="C21" s="14">
        <v>59360.3</v>
      </c>
      <c r="D21" s="14">
        <v>252158.9</v>
      </c>
      <c r="E21" s="14">
        <v>40579.599999999999</v>
      </c>
      <c r="F21" s="14">
        <v>465978.8</v>
      </c>
      <c r="G21" s="14">
        <v>463821.9</v>
      </c>
      <c r="H21" s="14">
        <v>557608.4</v>
      </c>
      <c r="I21" s="14">
        <v>46168.5</v>
      </c>
      <c r="J21" s="14">
        <v>117304.4</v>
      </c>
      <c r="K21" s="14">
        <v>59413.1</v>
      </c>
      <c r="L21" s="14">
        <v>363121</v>
      </c>
      <c r="M21" s="14">
        <v>556281.30000000005</v>
      </c>
      <c r="N21" s="14">
        <v>124009.3</v>
      </c>
      <c r="O21" s="14">
        <v>184815.2</v>
      </c>
      <c r="P21" s="14">
        <v>177686.9</v>
      </c>
      <c r="Q21" s="16">
        <v>160492.1</v>
      </c>
    </row>
    <row r="22" spans="1:17" ht="42.75" customHeight="1">
      <c r="A22" s="166" t="s">
        <v>181</v>
      </c>
      <c r="B22" s="14">
        <v>1041771.7</v>
      </c>
      <c r="C22" s="14">
        <v>990555.4</v>
      </c>
      <c r="D22" s="14">
        <v>875267.1</v>
      </c>
      <c r="E22" s="14">
        <v>250965.5</v>
      </c>
      <c r="F22" s="14">
        <v>1155555.7</v>
      </c>
      <c r="G22" s="14">
        <v>2999953.1</v>
      </c>
      <c r="H22" s="14">
        <v>5202023.5</v>
      </c>
      <c r="I22" s="14">
        <v>765244.7</v>
      </c>
      <c r="J22" s="14">
        <v>1375150.9</v>
      </c>
      <c r="K22" s="14">
        <v>895402.4</v>
      </c>
      <c r="L22" s="14">
        <v>1813297.5</v>
      </c>
      <c r="M22" s="14">
        <v>2275577.6</v>
      </c>
      <c r="N22" s="14">
        <v>568332.4</v>
      </c>
      <c r="O22" s="14">
        <v>857677</v>
      </c>
      <c r="P22" s="14">
        <v>3055278</v>
      </c>
      <c r="Q22" s="16">
        <v>633442.19999999995</v>
      </c>
    </row>
    <row r="23" spans="1:17" ht="30" customHeight="1">
      <c r="A23" s="126" t="s">
        <v>207</v>
      </c>
      <c r="B23" s="3">
        <v>2499466.9</v>
      </c>
      <c r="C23" s="3">
        <v>1888191.5</v>
      </c>
      <c r="D23" s="3">
        <v>1175373</v>
      </c>
      <c r="E23" s="3">
        <v>292233.90000000002</v>
      </c>
      <c r="F23" s="3">
        <v>1478721</v>
      </c>
      <c r="G23" s="3">
        <v>2930384.1</v>
      </c>
      <c r="H23" s="3">
        <v>10189465.300000001</v>
      </c>
      <c r="I23" s="3">
        <v>497119.7</v>
      </c>
      <c r="J23" s="3">
        <v>1365082.4</v>
      </c>
      <c r="K23" s="3">
        <v>803559.6</v>
      </c>
      <c r="L23" s="3">
        <v>2294669.9</v>
      </c>
      <c r="M23" s="3">
        <v>3680052.6</v>
      </c>
      <c r="N23" s="3">
        <v>772715.7</v>
      </c>
      <c r="O23" s="3">
        <v>476884.5</v>
      </c>
      <c r="P23" s="3">
        <v>4414891.8</v>
      </c>
      <c r="Q23" s="5">
        <v>1010727.1</v>
      </c>
    </row>
    <row r="24" spans="1:17" ht="30" customHeight="1">
      <c r="A24" s="167" t="s">
        <v>182</v>
      </c>
      <c r="B24" s="14">
        <v>1871196.6</v>
      </c>
      <c r="C24" s="14">
        <v>1341613.6000000001</v>
      </c>
      <c r="D24" s="3" t="s">
        <v>2</v>
      </c>
      <c r="E24" s="14">
        <v>148896.70000000001</v>
      </c>
      <c r="F24" s="14">
        <v>1006662.7</v>
      </c>
      <c r="G24" s="14">
        <v>1924520.4</v>
      </c>
      <c r="H24" s="14">
        <v>8398934.3000000007</v>
      </c>
      <c r="I24" s="14">
        <v>383551.6</v>
      </c>
      <c r="J24" s="3" t="s">
        <v>2</v>
      </c>
      <c r="K24" s="3" t="s">
        <v>2</v>
      </c>
      <c r="L24" s="14">
        <v>911567.6</v>
      </c>
      <c r="M24" s="14">
        <v>2277793.2999999998</v>
      </c>
      <c r="N24" s="14">
        <v>536204</v>
      </c>
      <c r="O24" s="14">
        <v>232896.5</v>
      </c>
      <c r="P24" s="14">
        <v>2772484</v>
      </c>
      <c r="Q24" s="16">
        <v>441407.8</v>
      </c>
    </row>
    <row r="25" spans="1:17" ht="42.75" customHeight="1">
      <c r="A25" s="167" t="s">
        <v>183</v>
      </c>
      <c r="B25" s="3" t="s">
        <v>2</v>
      </c>
      <c r="C25" s="3" t="s">
        <v>2</v>
      </c>
      <c r="D25" s="3" t="s">
        <v>2</v>
      </c>
      <c r="E25" s="14">
        <v>133474.20000000001</v>
      </c>
      <c r="F25" s="14">
        <v>416982.8</v>
      </c>
      <c r="G25" s="14">
        <v>836084.4</v>
      </c>
      <c r="H25" s="14">
        <v>1550390.7</v>
      </c>
      <c r="I25" s="3" t="s">
        <v>2</v>
      </c>
      <c r="J25" s="14">
        <v>617215.19999999995</v>
      </c>
      <c r="K25" s="3" t="s">
        <v>2</v>
      </c>
      <c r="L25" s="14">
        <v>1113174.6000000001</v>
      </c>
      <c r="M25" s="14">
        <v>808964</v>
      </c>
      <c r="N25" s="14">
        <v>200811.7</v>
      </c>
      <c r="O25" s="3" t="s">
        <v>2</v>
      </c>
      <c r="P25" s="14">
        <v>1228482.7</v>
      </c>
      <c r="Q25" s="16">
        <v>324922</v>
      </c>
    </row>
    <row r="26" spans="1:17" ht="42.75" customHeight="1">
      <c r="A26" s="167" t="s">
        <v>210</v>
      </c>
      <c r="B26" s="3" t="s">
        <v>2</v>
      </c>
      <c r="C26" s="3" t="s">
        <v>2</v>
      </c>
      <c r="D26" s="3" t="s">
        <v>2</v>
      </c>
      <c r="E26" s="14">
        <v>9863</v>
      </c>
      <c r="F26" s="14">
        <v>55075.5</v>
      </c>
      <c r="G26" s="14">
        <v>169779.3</v>
      </c>
      <c r="H26" s="14">
        <v>240140.3</v>
      </c>
      <c r="I26" s="3" t="s">
        <v>2</v>
      </c>
      <c r="J26" s="3" t="s">
        <v>2</v>
      </c>
      <c r="K26" s="3" t="s">
        <v>2</v>
      </c>
      <c r="L26" s="14">
        <v>269927.7</v>
      </c>
      <c r="M26" s="14">
        <v>593295.30000000005</v>
      </c>
      <c r="N26" s="14">
        <v>35700</v>
      </c>
      <c r="O26" s="3" t="s">
        <v>2</v>
      </c>
      <c r="P26" s="14">
        <v>413925.1</v>
      </c>
      <c r="Q26" s="16">
        <v>244397.3</v>
      </c>
    </row>
    <row r="27" spans="1:17" ht="30" customHeight="1">
      <c r="A27" s="188" t="s">
        <v>208</v>
      </c>
      <c r="B27" s="3">
        <v>1825005.8</v>
      </c>
      <c r="C27" s="3">
        <v>1278325.6000000001</v>
      </c>
      <c r="D27" s="3">
        <v>1071232.5</v>
      </c>
      <c r="E27" s="3">
        <v>302636</v>
      </c>
      <c r="F27" s="3">
        <v>920225.9</v>
      </c>
      <c r="G27" s="3">
        <v>2593186.6</v>
      </c>
      <c r="H27" s="3">
        <v>4890192.0999999996</v>
      </c>
      <c r="I27" s="3">
        <v>692413.1</v>
      </c>
      <c r="J27" s="3">
        <v>1266021.5</v>
      </c>
      <c r="K27" s="3">
        <v>680331.6</v>
      </c>
      <c r="L27" s="3">
        <v>1838003.6</v>
      </c>
      <c r="M27" s="3">
        <v>2872169.4</v>
      </c>
      <c r="N27" s="3">
        <v>722560.6</v>
      </c>
      <c r="O27" s="3">
        <v>659005.4</v>
      </c>
      <c r="P27" s="3">
        <v>1841320.2</v>
      </c>
      <c r="Q27" s="5">
        <v>523990.9</v>
      </c>
    </row>
    <row r="28" spans="1:17" ht="30" customHeight="1">
      <c r="A28" s="167" t="s">
        <v>184</v>
      </c>
      <c r="B28" s="14">
        <v>75364.7</v>
      </c>
      <c r="C28" s="14">
        <v>15925.6</v>
      </c>
      <c r="D28" s="14">
        <v>87719.9</v>
      </c>
      <c r="E28" s="3" t="s">
        <v>2</v>
      </c>
      <c r="F28" s="14">
        <v>70523.899999999994</v>
      </c>
      <c r="G28" s="14">
        <v>160073.70000000001</v>
      </c>
      <c r="H28" s="14">
        <v>624776.4</v>
      </c>
      <c r="I28" s="14">
        <v>38548.699999999997</v>
      </c>
      <c r="J28" s="14">
        <v>56734.9</v>
      </c>
      <c r="K28" s="14">
        <v>53762.9</v>
      </c>
      <c r="L28" s="14">
        <v>95659.5</v>
      </c>
      <c r="M28" s="14">
        <v>108583.7</v>
      </c>
      <c r="N28" s="14">
        <v>46320.2</v>
      </c>
      <c r="O28" s="14">
        <v>52535</v>
      </c>
      <c r="P28" s="14">
        <v>93607.2</v>
      </c>
      <c r="Q28" s="5" t="s">
        <v>2</v>
      </c>
    </row>
    <row r="29" spans="1:17" ht="42.75" customHeight="1">
      <c r="A29" s="167" t="s">
        <v>211</v>
      </c>
      <c r="B29" s="14">
        <v>750750.1</v>
      </c>
      <c r="C29" s="14">
        <v>617372.9</v>
      </c>
      <c r="D29" s="14">
        <v>714490.3</v>
      </c>
      <c r="E29" s="14">
        <v>243877</v>
      </c>
      <c r="F29" s="14">
        <v>541192.6</v>
      </c>
      <c r="G29" s="14">
        <v>1410368.8</v>
      </c>
      <c r="H29" s="14">
        <v>2625544.6</v>
      </c>
      <c r="I29" s="14">
        <v>524203.3</v>
      </c>
      <c r="J29" s="14">
        <v>916453.5</v>
      </c>
      <c r="K29" s="14">
        <v>517162.3</v>
      </c>
      <c r="L29" s="14">
        <v>1044957.3</v>
      </c>
      <c r="M29" s="14">
        <v>1714125.9</v>
      </c>
      <c r="N29" s="14">
        <v>366862.5</v>
      </c>
      <c r="O29" s="14">
        <v>285941.3</v>
      </c>
      <c r="P29" s="14">
        <v>944830.1</v>
      </c>
      <c r="Q29" s="16">
        <v>286145.40000000002</v>
      </c>
    </row>
    <row r="30" spans="1:17" ht="30" customHeight="1">
      <c r="A30" s="167" t="s">
        <v>186</v>
      </c>
      <c r="B30" s="14">
        <v>147263.5</v>
      </c>
      <c r="C30" s="14">
        <v>71682.399999999994</v>
      </c>
      <c r="D30" s="14">
        <v>149013.79999999999</v>
      </c>
      <c r="E30" s="14">
        <v>38021.800000000003</v>
      </c>
      <c r="F30" s="14">
        <v>128855.7</v>
      </c>
      <c r="G30" s="14">
        <v>309810.59999999998</v>
      </c>
      <c r="H30" s="14">
        <v>437529</v>
      </c>
      <c r="I30" s="14">
        <v>66989.5</v>
      </c>
      <c r="J30" s="14">
        <v>105088.6</v>
      </c>
      <c r="K30" s="14">
        <v>87619.5</v>
      </c>
      <c r="L30" s="14">
        <v>330980.90000000002</v>
      </c>
      <c r="M30" s="14">
        <v>183678.1</v>
      </c>
      <c r="N30" s="14">
        <v>117092.6</v>
      </c>
      <c r="O30" s="14">
        <v>89769.8</v>
      </c>
      <c r="P30" s="14">
        <v>202315.4</v>
      </c>
      <c r="Q30" s="16">
        <v>43846.1</v>
      </c>
    </row>
    <row r="31" spans="1:17" ht="30" customHeight="1">
      <c r="A31" s="167" t="s">
        <v>187</v>
      </c>
      <c r="B31" s="14">
        <v>851627.5</v>
      </c>
      <c r="C31" s="14">
        <v>573344.69999999995</v>
      </c>
      <c r="D31" s="14">
        <v>120008.5</v>
      </c>
      <c r="E31" s="3" t="s">
        <v>2</v>
      </c>
      <c r="F31" s="14">
        <v>179653.7</v>
      </c>
      <c r="G31" s="14">
        <v>712933.5</v>
      </c>
      <c r="H31" s="14">
        <v>1202342.1000000001</v>
      </c>
      <c r="I31" s="14">
        <v>62671.6</v>
      </c>
      <c r="J31" s="14">
        <v>187744.5</v>
      </c>
      <c r="K31" s="14">
        <v>21786.9</v>
      </c>
      <c r="L31" s="14">
        <v>366405.9</v>
      </c>
      <c r="M31" s="14">
        <v>865781.7</v>
      </c>
      <c r="N31" s="14">
        <v>192285.3</v>
      </c>
      <c r="O31" s="14">
        <v>230759.3</v>
      </c>
      <c r="P31" s="14">
        <v>600567.5</v>
      </c>
      <c r="Q31" s="5" t="s">
        <v>2</v>
      </c>
    </row>
    <row r="32" spans="1:17" s="80" customFormat="1">
      <c r="A32" s="239"/>
      <c r="B32" s="240"/>
      <c r="C32" s="240"/>
      <c r="D32" s="240"/>
      <c r="E32" s="240"/>
      <c r="F32" s="240"/>
      <c r="G32" s="240"/>
      <c r="H32" s="240"/>
      <c r="I32" s="240"/>
      <c r="J32" s="240"/>
      <c r="K32" s="240"/>
      <c r="L32" s="240"/>
      <c r="M32" s="240"/>
      <c r="N32" s="240"/>
      <c r="O32" s="240"/>
      <c r="P32" s="241"/>
      <c r="Q32" s="240"/>
    </row>
    <row r="33" spans="1:17" s="143" customFormat="1">
      <c r="A33" s="336"/>
      <c r="B33" s="336"/>
      <c r="C33" s="336"/>
      <c r="D33" s="336"/>
      <c r="E33" s="336"/>
      <c r="F33" s="336"/>
      <c r="G33" s="336"/>
      <c r="H33" s="336"/>
      <c r="I33" s="336"/>
      <c r="J33" s="336"/>
      <c r="K33" s="336"/>
      <c r="L33" s="336"/>
      <c r="M33" s="336"/>
      <c r="N33" s="336"/>
      <c r="O33" s="336"/>
      <c r="P33" s="336"/>
      <c r="Q33" s="336"/>
    </row>
  </sheetData>
  <mergeCells count="4">
    <mergeCell ref="B18:Q18"/>
    <mergeCell ref="B4:Q4"/>
    <mergeCell ref="A2:Q2"/>
    <mergeCell ref="A33:Q33"/>
  </mergeCells>
  <pageMargins left="0.39370078740157483" right="0.39370078740157483" top="0.59055118110236227" bottom="0.59055118110236227" header="0.31496062992125984" footer="0.31496062992125984"/>
  <pageSetup paperSize="9" scale="48" fitToHeight="0" orientation="landscape" r:id="rId1"/>
  <headerFooter>
    <oddFooter>&amp;C&amp;9Strona &amp;P z &amp;N</oddFooter>
  </headerFooter>
  <rowBreaks count="1" manualBreakCount="1">
    <brk id="17" max="16"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Produkcja budowlano-montażowa w 2019 r.xlsx.xlsx</NazwaPliku>
    <_SourceUrl xmlns="http://schemas.microsoft.com/sharepoint/v3" xsi:nil="true"/>
    <Odbiorcy2 xmlns="8C029B3F-2CC4-4A59-AF0D-A90575FA3373" xsi:nil="true"/>
    <xd_ProgID xmlns="http://schemas.microsoft.com/sharepoint/v3" xsi:nil="true"/>
    <Osoba xmlns="8C029B3F-2CC4-4A59-AF0D-A90575FA3373">STAT\KUNIEWICZE</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50607030-6E6E-422E-B75D-6566D86B0C39}"/>
</file>

<file path=customXml/itemProps2.xml><?xml version="1.0" encoding="utf-8"?>
<ds:datastoreItem xmlns:ds="http://schemas.openxmlformats.org/officeDocument/2006/customXml" ds:itemID="{1027E0F0-3CB9-4FB4-B4DA-BBF8761C2A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23</vt:i4>
      </vt:variant>
    </vt:vector>
  </HeadingPairs>
  <TitlesOfParts>
    <vt:vector size="35" baseType="lpstr">
      <vt:lpstr>spis treści</vt:lpstr>
      <vt:lpstr>1</vt:lpstr>
      <vt:lpstr>2</vt:lpstr>
      <vt:lpstr>3</vt:lpstr>
      <vt:lpstr>4</vt:lpstr>
      <vt:lpstr>5</vt:lpstr>
      <vt:lpstr>6</vt:lpstr>
      <vt:lpstr>7</vt:lpstr>
      <vt:lpstr>8</vt:lpstr>
      <vt:lpstr>9</vt:lpstr>
      <vt:lpstr>10</vt:lpstr>
      <vt:lpstr>11</vt:lpstr>
      <vt:lpstr>'1'!Obszar_wydruku</vt:lpstr>
      <vt:lpstr>'10'!Obszar_wydruku</vt:lpstr>
      <vt:lpstr>'11'!Obszar_wydruku</vt:lpstr>
      <vt:lpstr>'2'!Obszar_wydruku</vt:lpstr>
      <vt:lpstr>'3'!Obszar_wydruku</vt:lpstr>
      <vt:lpstr>'4'!Obszar_wydruku</vt:lpstr>
      <vt:lpstr>'5'!Obszar_wydruku</vt:lpstr>
      <vt:lpstr>'6'!Obszar_wydruku</vt:lpstr>
      <vt:lpstr>'7'!Obszar_wydruku</vt:lpstr>
      <vt:lpstr>'8'!Obszar_wydruku</vt:lpstr>
      <vt:lpstr>'9'!Obszar_wydruku</vt:lpstr>
      <vt:lpstr>'spis treści'!Obszar_wydruku</vt:lpstr>
      <vt:lpstr>'1'!Tytuły_wydruku</vt:lpstr>
      <vt:lpstr>'10'!Tytuły_wydruku</vt:lpstr>
      <vt:lpstr>'11'!Tytuły_wydruku</vt:lpstr>
      <vt:lpstr>'2'!Tytuły_wydruku</vt:lpstr>
      <vt:lpstr>'3'!Tytuły_wydruku</vt:lpstr>
      <vt:lpstr>'4'!Tytuły_wydruku</vt:lpstr>
      <vt:lpstr>'5'!Tytuły_wydruku</vt:lpstr>
      <vt:lpstr>'6'!Tytuły_wydruku</vt:lpstr>
      <vt:lpstr>'7'!Tytuły_wydruku</vt:lpstr>
      <vt:lpstr>'8'!Tytuły_wydruku</vt:lpstr>
      <vt:lpstr>'9'!Tytuły_wydruku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Kuniewicz Ewa</dc:creator>
  <cp:lastModifiedBy>Kuchno Ewelina</cp:lastModifiedBy>
  <cp:lastPrinted>2020-10-06T08:47:12Z</cp:lastPrinted>
  <dcterms:created xsi:type="dcterms:W3CDTF">2018-08-03T11:41:31Z</dcterms:created>
  <dcterms:modified xsi:type="dcterms:W3CDTF">2020-10-06T09:02:13Z</dcterms:modified>
</cp:coreProperties>
</file>