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5" windowWidth="19020" windowHeight="11895" activeTab="9"/>
  </bookViews>
  <sheets>
    <sheet name="Tabl.1" sheetId="1" r:id="rId1"/>
    <sheet name="Tabl.2" sheetId="2" r:id="rId2"/>
    <sheet name="Tabl.3" sheetId="3" r:id="rId3"/>
    <sheet name="Tabl.4" sheetId="7" r:id="rId4"/>
    <sheet name="Tabl.5" sheetId="11" r:id="rId5"/>
    <sheet name="Tabl.6" sheetId="9" r:id="rId6"/>
    <sheet name=" Tabl.7" sheetId="10" r:id="rId7"/>
    <sheet name="tabl.I" sheetId="4" r:id="rId8"/>
    <sheet name="tabl.II" sheetId="5" r:id="rId9"/>
    <sheet name="tabl.III " sheetId="6" r:id="rId10"/>
    <sheet name="Arkusz1" sheetId="12" r:id="rId11"/>
    <sheet name="Arkusz2" sheetId="13" r:id="rId12"/>
  </sheets>
  <calcPr calcId="125725"/>
</workbook>
</file>

<file path=xl/calcChain.xml><?xml version="1.0" encoding="utf-8"?>
<calcChain xmlns="http://schemas.openxmlformats.org/spreadsheetml/2006/main">
  <c r="J8" i="13"/>
  <c r="J9"/>
  <c r="J10"/>
  <c r="J11"/>
  <c r="J12"/>
  <c r="J13"/>
  <c r="J14"/>
  <c r="J15"/>
  <c r="J16"/>
  <c r="J17"/>
  <c r="J18"/>
  <c r="J19"/>
  <c r="J20"/>
  <c r="J21"/>
  <c r="J22"/>
  <c r="J23"/>
  <c r="J24"/>
  <c r="J25"/>
  <c r="J26"/>
  <c r="J27"/>
  <c r="J28"/>
  <c r="J29"/>
  <c r="J7"/>
  <c r="D14" i="1"/>
  <c r="D15"/>
  <c r="D16"/>
  <c r="D17"/>
  <c r="D18"/>
  <c r="D19"/>
  <c r="D20"/>
  <c r="D21"/>
  <c r="D22"/>
  <c r="D23"/>
  <c r="D24"/>
  <c r="D25"/>
  <c r="D26"/>
  <c r="D27"/>
  <c r="D28"/>
  <c r="D29"/>
  <c r="C27" i="12" l="1"/>
  <c r="C23"/>
  <c r="C20"/>
  <c r="C16"/>
  <c r="C11"/>
  <c r="C8"/>
  <c r="C86" i="7"/>
  <c r="C63"/>
  <c r="J11" i="10" l="1"/>
  <c r="J16"/>
  <c r="J21"/>
  <c r="J22"/>
  <c r="J26"/>
  <c r="J28"/>
  <c r="J30"/>
  <c r="K30"/>
  <c r="I30"/>
  <c r="H30"/>
  <c r="G30"/>
  <c r="F30"/>
  <c r="E30"/>
  <c r="D30"/>
  <c r="C30"/>
  <c r="B30"/>
  <c r="K28"/>
  <c r="I28"/>
  <c r="H28"/>
  <c r="G28"/>
  <c r="F28"/>
  <c r="E28"/>
  <c r="D28"/>
  <c r="B28"/>
  <c r="K26"/>
  <c r="I26"/>
  <c r="H26"/>
  <c r="G26"/>
  <c r="F26"/>
  <c r="E26"/>
  <c r="D26"/>
  <c r="C26"/>
  <c r="B26"/>
  <c r="K22"/>
  <c r="I22"/>
  <c r="H22"/>
  <c r="G22"/>
  <c r="F22"/>
  <c r="E22"/>
  <c r="D22"/>
  <c r="C22"/>
  <c r="B22"/>
  <c r="K21"/>
  <c r="I21"/>
  <c r="H21"/>
  <c r="G21"/>
  <c r="F21"/>
  <c r="E21"/>
  <c r="D21"/>
  <c r="C21"/>
  <c r="B21"/>
  <c r="K16"/>
  <c r="I16"/>
  <c r="H16"/>
  <c r="G16"/>
  <c r="F16"/>
  <c r="E16"/>
  <c r="D16"/>
  <c r="C16"/>
  <c r="B16"/>
  <c r="K11"/>
  <c r="I11"/>
  <c r="H11"/>
  <c r="G11"/>
  <c r="F11"/>
  <c r="E11"/>
  <c r="D11"/>
  <c r="C11"/>
  <c r="B11"/>
  <c r="B120" i="9"/>
  <c r="B119"/>
  <c r="G117"/>
  <c r="F117"/>
  <c r="E117"/>
  <c r="D117"/>
  <c r="C117"/>
  <c r="B117"/>
  <c r="B115"/>
  <c r="B114"/>
  <c r="B113"/>
  <c r="G111"/>
  <c r="F111"/>
  <c r="E111"/>
  <c r="D111"/>
  <c r="C111"/>
  <c r="B111" s="1"/>
  <c r="B109"/>
  <c r="B108"/>
  <c r="G106"/>
  <c r="F106"/>
  <c r="E106"/>
  <c r="D106"/>
  <c r="C106"/>
  <c r="B101"/>
  <c r="B100"/>
  <c r="B99"/>
  <c r="B98"/>
  <c r="G96"/>
  <c r="F96"/>
  <c r="E96"/>
  <c r="D96"/>
  <c r="C96"/>
  <c r="B96"/>
  <c r="B94"/>
  <c r="B93"/>
  <c r="G91"/>
  <c r="F91"/>
  <c r="E91"/>
  <c r="D91"/>
  <c r="C91"/>
  <c r="B91"/>
  <c r="B79"/>
  <c r="B78"/>
  <c r="B77"/>
  <c r="G75"/>
  <c r="F75"/>
  <c r="E75"/>
  <c r="D75"/>
  <c r="C75"/>
  <c r="B75" s="1"/>
  <c r="B73"/>
  <c r="B72"/>
  <c r="B71"/>
  <c r="B70"/>
  <c r="G68"/>
  <c r="F68"/>
  <c r="E68"/>
  <c r="D68"/>
  <c r="C68"/>
  <c r="B63"/>
  <c r="B62"/>
  <c r="B61"/>
  <c r="B60"/>
  <c r="B59"/>
  <c r="B58"/>
  <c r="G56"/>
  <c r="F56"/>
  <c r="E56"/>
  <c r="D56"/>
  <c r="B56" s="1"/>
  <c r="C56"/>
  <c r="B54"/>
  <c r="B53"/>
  <c r="B52"/>
  <c r="G50"/>
  <c r="F50"/>
  <c r="E50"/>
  <c r="D50"/>
  <c r="C50"/>
  <c r="B38"/>
  <c r="B37"/>
  <c r="B36"/>
  <c r="G34"/>
  <c r="F34"/>
  <c r="E34"/>
  <c r="D34"/>
  <c r="C34"/>
  <c r="B34"/>
  <c r="B32"/>
  <c r="B31"/>
  <c r="G29"/>
  <c r="F29"/>
  <c r="E29"/>
  <c r="D29"/>
  <c r="C29"/>
  <c r="B29"/>
  <c r="B27"/>
  <c r="B26"/>
  <c r="G24"/>
  <c r="F24"/>
  <c r="E24"/>
  <c r="D24"/>
  <c r="C24"/>
  <c r="B22"/>
  <c r="B21"/>
  <c r="B20"/>
  <c r="G18"/>
  <c r="F18"/>
  <c r="E18"/>
  <c r="D18"/>
  <c r="C18"/>
  <c r="B16"/>
  <c r="B15"/>
  <c r="B14"/>
  <c r="B13"/>
  <c r="G11"/>
  <c r="F11"/>
  <c r="E11"/>
  <c r="D11"/>
  <c r="C11"/>
  <c r="B11" s="1"/>
  <c r="C99" i="7"/>
  <c r="C98"/>
  <c r="S96"/>
  <c r="R96"/>
  <c r="Q96"/>
  <c r="P96"/>
  <c r="O96"/>
  <c r="N96"/>
  <c r="M96"/>
  <c r="L96"/>
  <c r="K96"/>
  <c r="J96"/>
  <c r="I96"/>
  <c r="H96"/>
  <c r="G96"/>
  <c r="F96"/>
  <c r="E96"/>
  <c r="D96"/>
  <c r="C95"/>
  <c r="C94"/>
  <c r="C93"/>
  <c r="S91"/>
  <c r="R91"/>
  <c r="Q91"/>
  <c r="P91"/>
  <c r="O91"/>
  <c r="N91"/>
  <c r="M91"/>
  <c r="L91"/>
  <c r="K91"/>
  <c r="J91"/>
  <c r="I91"/>
  <c r="H91"/>
  <c r="G91"/>
  <c r="F91"/>
  <c r="E91"/>
  <c r="D91"/>
  <c r="C91" s="1"/>
  <c r="C90"/>
  <c r="C89"/>
  <c r="S87"/>
  <c r="R87"/>
  <c r="Q87"/>
  <c r="P87"/>
  <c r="O87"/>
  <c r="N87"/>
  <c r="M87"/>
  <c r="L87"/>
  <c r="K87"/>
  <c r="J87"/>
  <c r="I87"/>
  <c r="H87"/>
  <c r="G87"/>
  <c r="F87"/>
  <c r="E87"/>
  <c r="D87"/>
  <c r="C84"/>
  <c r="C83"/>
  <c r="C82"/>
  <c r="C81"/>
  <c r="S79"/>
  <c r="R79"/>
  <c r="Q79"/>
  <c r="P79"/>
  <c r="O79"/>
  <c r="N79"/>
  <c r="M79"/>
  <c r="L79"/>
  <c r="K79"/>
  <c r="J79"/>
  <c r="I79"/>
  <c r="H79"/>
  <c r="G79"/>
  <c r="F79"/>
  <c r="E79"/>
  <c r="D79"/>
  <c r="C79"/>
  <c r="C78"/>
  <c r="C77"/>
  <c r="S75"/>
  <c r="R75"/>
  <c r="Q75"/>
  <c r="P75"/>
  <c r="O75"/>
  <c r="N75"/>
  <c r="M75"/>
  <c r="L75"/>
  <c r="K75"/>
  <c r="J75"/>
  <c r="I75"/>
  <c r="H75"/>
  <c r="G75"/>
  <c r="F75"/>
  <c r="E75"/>
  <c r="D75"/>
  <c r="C75" s="1"/>
  <c r="C74"/>
  <c r="C73"/>
  <c r="C72"/>
  <c r="S70"/>
  <c r="R70"/>
  <c r="Q70"/>
  <c r="P70"/>
  <c r="O70"/>
  <c r="N70"/>
  <c r="M70"/>
  <c r="L70"/>
  <c r="K70"/>
  <c r="J70"/>
  <c r="I70"/>
  <c r="H70"/>
  <c r="G70"/>
  <c r="F70"/>
  <c r="E70"/>
  <c r="D70"/>
  <c r="C69"/>
  <c r="C68"/>
  <c r="C67"/>
  <c r="C66"/>
  <c r="S64"/>
  <c r="R64"/>
  <c r="Q64"/>
  <c r="P64"/>
  <c r="O64"/>
  <c r="N64"/>
  <c r="M64"/>
  <c r="L64"/>
  <c r="K64"/>
  <c r="J64"/>
  <c r="I64"/>
  <c r="H64"/>
  <c r="G64"/>
  <c r="F64"/>
  <c r="E64"/>
  <c r="D64"/>
  <c r="C64"/>
  <c r="C47"/>
  <c r="C46"/>
  <c r="C45"/>
  <c r="C44"/>
  <c r="C43"/>
  <c r="C42"/>
  <c r="S40"/>
  <c r="R40"/>
  <c r="Q40"/>
  <c r="P40"/>
  <c r="O40"/>
  <c r="N40"/>
  <c r="M40"/>
  <c r="L40"/>
  <c r="K40"/>
  <c r="J40"/>
  <c r="I40"/>
  <c r="H40"/>
  <c r="G40"/>
  <c r="F40"/>
  <c r="E40"/>
  <c r="D40"/>
  <c r="C40" s="1"/>
  <c r="C39"/>
  <c r="C38"/>
  <c r="C37"/>
  <c r="S35"/>
  <c r="R35"/>
  <c r="Q35"/>
  <c r="P35"/>
  <c r="O35"/>
  <c r="N35"/>
  <c r="M35"/>
  <c r="L35"/>
  <c r="K35"/>
  <c r="J35"/>
  <c r="I35"/>
  <c r="H35"/>
  <c r="G35"/>
  <c r="F35"/>
  <c r="E35"/>
  <c r="D35"/>
  <c r="C35" s="1"/>
  <c r="C34"/>
  <c r="C33"/>
  <c r="C32"/>
  <c r="S30"/>
  <c r="R30"/>
  <c r="Q30"/>
  <c r="P30"/>
  <c r="O30"/>
  <c r="N30"/>
  <c r="M30"/>
  <c r="L30"/>
  <c r="K30"/>
  <c r="J30"/>
  <c r="I30"/>
  <c r="H30"/>
  <c r="G30"/>
  <c r="F30"/>
  <c r="E30"/>
  <c r="D30"/>
  <c r="C29"/>
  <c r="C28"/>
  <c r="S26"/>
  <c r="R26"/>
  <c r="P26"/>
  <c r="O26"/>
  <c r="N26"/>
  <c r="M26"/>
  <c r="L26"/>
  <c r="K26"/>
  <c r="J26"/>
  <c r="I26"/>
  <c r="H26"/>
  <c r="G26"/>
  <c r="F26"/>
  <c r="E26"/>
  <c r="D26"/>
  <c r="C26" s="1"/>
  <c r="C25"/>
  <c r="C24"/>
  <c r="S22"/>
  <c r="R22"/>
  <c r="Q22"/>
  <c r="P22"/>
  <c r="O22"/>
  <c r="N22"/>
  <c r="M22"/>
  <c r="L22"/>
  <c r="K22"/>
  <c r="J22"/>
  <c r="I22"/>
  <c r="H22"/>
  <c r="G22"/>
  <c r="F22"/>
  <c r="E22"/>
  <c r="D22"/>
  <c r="C21"/>
  <c r="C20"/>
  <c r="C19"/>
  <c r="S17"/>
  <c r="R17"/>
  <c r="Q17"/>
  <c r="P17"/>
  <c r="O17"/>
  <c r="N17"/>
  <c r="M17"/>
  <c r="L17"/>
  <c r="K17"/>
  <c r="J17"/>
  <c r="I17"/>
  <c r="H17"/>
  <c r="G17"/>
  <c r="F17"/>
  <c r="E17"/>
  <c r="D17"/>
  <c r="C16"/>
  <c r="C15"/>
  <c r="C14"/>
  <c r="C13"/>
  <c r="S11"/>
  <c r="R11"/>
  <c r="Q11"/>
  <c r="P11"/>
  <c r="O11"/>
  <c r="N11"/>
  <c r="M11"/>
  <c r="L11"/>
  <c r="K11"/>
  <c r="J11"/>
  <c r="I11"/>
  <c r="H11"/>
  <c r="G11"/>
  <c r="F11"/>
  <c r="E11"/>
  <c r="D11"/>
  <c r="C11" s="1"/>
  <c r="C22" l="1"/>
  <c r="C30"/>
  <c r="C87"/>
  <c r="B18" i="9"/>
  <c r="B50"/>
  <c r="B106"/>
  <c r="B68"/>
  <c r="C17" i="7"/>
  <c r="C96"/>
  <c r="C70"/>
  <c r="B24" i="9"/>
  <c r="G124" i="6" l="1"/>
  <c r="F124"/>
  <c r="G115"/>
  <c r="F115"/>
  <c r="G109"/>
  <c r="F109"/>
  <c r="G104"/>
  <c r="F104"/>
  <c r="G93"/>
  <c r="F93"/>
  <c r="G85"/>
  <c r="F85"/>
  <c r="G79"/>
  <c r="F79"/>
  <c r="G72"/>
  <c r="F72"/>
  <c r="G67" l="1"/>
  <c r="F67"/>
  <c r="G56"/>
  <c r="F56"/>
  <c r="G47"/>
  <c r="F47"/>
  <c r="G39"/>
  <c r="F39"/>
  <c r="G34"/>
  <c r="F34"/>
  <c r="G27"/>
  <c r="F27"/>
  <c r="G19"/>
  <c r="F19"/>
  <c r="G11"/>
  <c r="F11"/>
  <c r="C10" i="4"/>
  <c r="E67" i="6"/>
  <c r="C67"/>
  <c r="E19"/>
  <c r="C19"/>
  <c r="E11"/>
  <c r="C11"/>
  <c r="E124"/>
  <c r="C124"/>
  <c r="E34"/>
  <c r="C34"/>
  <c r="E115"/>
  <c r="C115"/>
  <c r="E109"/>
  <c r="C109"/>
  <c r="E104"/>
  <c r="C104"/>
  <c r="C85"/>
  <c r="E85"/>
  <c r="E79"/>
  <c r="C79"/>
  <c r="E72"/>
  <c r="C72"/>
  <c r="E27"/>
  <c r="C27"/>
  <c r="E93"/>
  <c r="C93"/>
  <c r="E47"/>
  <c r="C47"/>
  <c r="E39"/>
  <c r="C39"/>
  <c r="E9"/>
  <c r="G9" l="1"/>
  <c r="F9"/>
  <c r="C9"/>
  <c r="E25" i="5"/>
  <c r="E24"/>
  <c r="E23"/>
  <c r="E22"/>
  <c r="E21"/>
  <c r="E20"/>
  <c r="E19"/>
  <c r="E18"/>
  <c r="E17"/>
  <c r="E16"/>
  <c r="E15"/>
  <c r="E14"/>
  <c r="E13"/>
  <c r="E12"/>
  <c r="E11"/>
  <c r="E10"/>
  <c r="E9"/>
  <c r="N11" i="2" l="1"/>
</calcChain>
</file>

<file path=xl/sharedStrings.xml><?xml version="1.0" encoding="utf-8"?>
<sst xmlns="http://schemas.openxmlformats.org/spreadsheetml/2006/main" count="839" uniqueCount="498">
  <si>
    <t xml:space="preserve">                         POSTĘPOWANIACH PRZYGOTOWAWCZYCH W 2015 R.</t>
  </si>
  <si>
    <t xml:space="preserve">                         ASCERTAINED CRIMES BY THE POLICE IN COMPLETED PREPARATORY</t>
  </si>
  <si>
    <t xml:space="preserve">                         PROCEEDINGS IN 2015</t>
  </si>
  <si>
    <t xml:space="preserve">                      </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</si>
  <si>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</si>
  <si>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</si>
  <si>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</si>
  <si>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</si>
  <si>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</si>
  <si>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</si>
  <si>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</si>
  <si>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</si>
  <si>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</si>
  <si>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</si>
  <si>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</si>
  <si>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</si>
  <si>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</si>
  <si>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</si>
  <si>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</si>
  <si>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</si>
  <si>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Ź r ó d ł o: dane Komendy Głównej Policji.</t>
  </si>
  <si>
    <t>S o u r c e: data of the National Police Headquarters.</t>
  </si>
  <si>
    <t xml:space="preserve">                       W ZAKOŃCZONYCH POSTĘPOWANIACH PRZYGOTOWAWCZYCH  </t>
  </si>
  <si>
    <t xml:space="preserve">                       WEDŁUG WYBRANYCH RODZAJÓW PRZESTĘPSTW W 2015 R.</t>
  </si>
  <si>
    <t xml:space="preserve">                       ASCERTAINED CRIMES BY THE  POLICE </t>
  </si>
  <si>
    <t xml:space="preserve">                       IN COMPLETED PREPARATORY PROCEEDINGS  BY SELECTED TYPE OF CRIME IN 2015                          </t>
  </si>
  <si>
    <t xml:space="preserve">                           PRZEZ POLICJĘ  W 2015 R.</t>
  </si>
  <si>
    <t xml:space="preserve">                           RATES OF DETECTABILITY OF DELINQUENTS IN ASCERTAINED CRIMES </t>
  </si>
  <si>
    <t xml:space="preserve">                           BY THE POLICE IN 2015</t>
  </si>
  <si>
    <r>
      <t xml:space="preserve">mieniu
</t>
    </r>
    <r>
      <rPr>
        <i/>
        <sz val="10"/>
        <rFont val="Times New Roman CE"/>
        <family val="1"/>
        <charset val="238"/>
      </rPr>
      <t>property</t>
    </r>
  </si>
  <si>
    <t>I.</t>
  </si>
  <si>
    <t>WYBRANE DANE O REGIONACH (NTS 1) W 2015 R.</t>
  </si>
  <si>
    <t>SELECTED DATA ON REGIONS (NTS 1) IN 2015</t>
  </si>
  <si>
    <t>Lp.</t>
  </si>
  <si>
    <t xml:space="preserve">                                                                     REGIONY</t>
  </si>
  <si>
    <t xml:space="preserve">Polska </t>
  </si>
  <si>
    <t>Centralny</t>
  </si>
  <si>
    <t>Południowy</t>
  </si>
  <si>
    <t>Wschodni</t>
  </si>
  <si>
    <t>Północno-
-zachodni</t>
  </si>
  <si>
    <t>Południowo-
-zachodni</t>
  </si>
  <si>
    <t xml:space="preserve">Północny </t>
  </si>
  <si>
    <t>REGIONS</t>
  </si>
  <si>
    <t>No.</t>
  </si>
  <si>
    <t>WYSZCZEGÓLNIENIE</t>
  </si>
  <si>
    <t>SPECIFICATION</t>
  </si>
  <si>
    <t>Wymiar sprawiedliwości</t>
  </si>
  <si>
    <t>Justice</t>
  </si>
  <si>
    <r>
      <t>Przestępstwa stwierdzone</t>
    </r>
    <r>
      <rPr>
        <i/>
        <vertAlign val="superscript"/>
        <sz val="10"/>
        <rFont val="Times New Roman"/>
        <family val="1"/>
        <charset val="238"/>
      </rPr>
      <t>g</t>
    </r>
    <r>
      <rPr>
        <sz val="10"/>
        <rFont val="Times New Roman"/>
        <family val="1"/>
        <charset val="238"/>
      </rPr>
      <t xml:space="preserve"> na 10 tys. ludności ………………………...……………....</t>
    </r>
  </si>
  <si>
    <r>
      <t>Ascertained crimes</t>
    </r>
    <r>
      <rPr>
        <i/>
        <vertAlign val="superscript"/>
        <sz val="10"/>
        <rFont val="Times New Roman"/>
        <family val="1"/>
        <charset val="238"/>
      </rPr>
      <t>g</t>
    </r>
    <r>
      <rPr>
        <i/>
        <sz val="10"/>
        <rFont val="Times New Roman"/>
        <family val="1"/>
        <charset val="238"/>
      </rPr>
      <t xml:space="preserve"> per 10 thous. population</t>
    </r>
  </si>
  <si>
    <r>
      <t>Wskaźnik wykrywalności sprawców przestępstw stwierdzonych</t>
    </r>
    <r>
      <rPr>
        <i/>
        <vertAlign val="superscript"/>
        <sz val="10"/>
        <rFont val="Times New Roman"/>
        <family val="1"/>
        <charset val="238"/>
      </rPr>
      <t>g</t>
    </r>
    <r>
      <rPr>
        <sz val="10"/>
        <rFont val="Times New Roman"/>
        <family val="1"/>
        <charset val="238"/>
      </rPr>
      <t xml:space="preserve"> w % …………….....</t>
    </r>
  </si>
  <si>
    <r>
      <t>Rate of detectability of delinquents in ascertained crimes</t>
    </r>
    <r>
      <rPr>
        <i/>
        <vertAlign val="superscript"/>
        <sz val="10"/>
        <rFont val="Times New Roman"/>
        <family val="1"/>
        <charset val="238"/>
      </rPr>
      <t>g</t>
    </r>
    <r>
      <rPr>
        <i/>
        <sz val="10"/>
        <rFont val="Times New Roman"/>
        <family val="1"/>
        <charset val="238"/>
      </rPr>
      <t xml:space="preserve"> in %</t>
    </r>
  </si>
  <si>
    <r>
      <t xml:space="preserve">     </t>
    </r>
    <r>
      <rPr>
        <i/>
        <sz val="10"/>
        <rFont val="Times New Roman"/>
        <family val="1"/>
        <charset val="238"/>
      </rPr>
      <t>g</t>
    </r>
    <r>
      <rPr>
        <sz val="10"/>
        <rFont val="Times New Roman"/>
        <family val="1"/>
        <charset val="238"/>
      </rPr>
      <t xml:space="preserve"> Przez Policję w zakończonych postępowaniach przygotowawczych; bez czynów karalnych popełnionych przez nieletnich. </t>
    </r>
  </si>
  <si>
    <t xml:space="preserve">     g By the Police in completed preparatory proceedings; excluding punishable acts committed by juveniles. </t>
  </si>
  <si>
    <t>II.  WAŻNIEJSZE DANE O WOJEWÓDZTWACH (NTS 2) (cd.)</t>
  </si>
  <si>
    <t xml:space="preserve">    MAJOR DATA ON  VOIVODSHIPS (NTS 2) (cont.)</t>
  </si>
  <si>
    <t xml:space="preserve">     C. WARUNKI ŻYCIA LUDNOŚCI (cd.)</t>
  </si>
  <si>
    <t xml:space="preserve">          LIVING CONDITIONS OF POPULATION (cont.)</t>
  </si>
  <si>
    <r>
      <t xml:space="preserve">Lp.
</t>
    </r>
    <r>
      <rPr>
        <i/>
        <sz val="10"/>
        <rFont val="Times New Roman CE"/>
        <family val="1"/>
        <charset val="238"/>
      </rPr>
      <t>No.</t>
    </r>
  </si>
  <si>
    <r>
      <t xml:space="preserve">WOJEWÓDZTWA
</t>
    </r>
    <r>
      <rPr>
        <i/>
        <sz val="10"/>
        <rFont val="Times New Roman CE"/>
        <charset val="238"/>
      </rPr>
      <t>VOIVODSHIPS</t>
    </r>
  </si>
  <si>
    <r>
      <t>Wskaźnik wykrywalności
sprawców przestępstw
stwierdzonych</t>
    </r>
    <r>
      <rPr>
        <i/>
        <vertAlign val="superscript"/>
        <sz val="10"/>
        <rFont val="Times New Roman"/>
        <family val="1"/>
        <charset val="238"/>
      </rPr>
      <t xml:space="preserve">a </t>
    </r>
    <r>
      <rPr>
        <sz val="10"/>
        <rFont val="Times New Roman"/>
        <family val="1"/>
        <charset val="238"/>
      </rPr>
      <t xml:space="preserve">w %
</t>
    </r>
    <r>
      <rPr>
        <i/>
        <sz val="10"/>
        <rFont val="Times New Roman"/>
        <family val="1"/>
        <charset val="238"/>
      </rPr>
      <t>Rate of  detectability
of delinquents
 in ascertained 
crimes</t>
    </r>
    <r>
      <rPr>
        <i/>
        <vertAlign val="superscript"/>
        <sz val="10"/>
        <rFont val="Times New Roman"/>
        <family val="1"/>
        <charset val="238"/>
      </rPr>
      <t xml:space="preserve">a </t>
    </r>
    <r>
      <rPr>
        <i/>
        <sz val="10"/>
        <rFont val="Times New Roman"/>
        <family val="1"/>
        <charset val="238"/>
      </rPr>
      <t>in %</t>
    </r>
  </si>
  <si>
    <r>
      <t>Nieletni</t>
    </r>
    <r>
      <rPr>
        <i/>
        <vertAlign val="superscript"/>
        <sz val="10"/>
        <rFont val="Times New Roman"/>
        <family val="1"/>
        <charset val="238"/>
      </rPr>
      <t>b</t>
    </r>
    <r>
      <rPr>
        <sz val="10"/>
        <rFont val="Times New Roman"/>
        <family val="1"/>
        <charset val="238"/>
      </rPr>
      <t>, wobec których 
prawomocnie orzeczono 
środki wychowawcze,
poprawcze lub kary</t>
    </r>
    <r>
      <rPr>
        <i/>
        <vertAlign val="superscript"/>
        <sz val="10"/>
        <rFont val="Times New Roman"/>
        <family val="1"/>
        <charset val="238"/>
      </rPr>
      <t>c</t>
    </r>
    <r>
      <rPr>
        <sz val="10"/>
        <rFont val="Times New Roman"/>
        <family val="1"/>
        <charset val="238"/>
      </rPr>
      <t xml:space="preserve">
</t>
    </r>
    <r>
      <rPr>
        <i/>
        <sz val="10"/>
        <rFont val="Times New Roman"/>
        <family val="1"/>
        <charset val="238"/>
      </rPr>
      <t>Juveniles</t>
    </r>
    <r>
      <rPr>
        <i/>
        <vertAlign val="superscript"/>
        <sz val="10"/>
        <rFont val="Times New Roman"/>
        <family val="1"/>
        <charset val="238"/>
      </rPr>
      <t>b</t>
    </r>
    <r>
      <rPr>
        <i/>
        <sz val="10"/>
        <rFont val="Times New Roman"/>
        <family val="1"/>
        <charset val="238"/>
      </rPr>
      <t xml:space="preserve"> with respect
 to whom educational 
or correctional measures
or penalties were</t>
    </r>
    <r>
      <rPr>
        <sz val="10"/>
        <rFont val="Times New Roman"/>
        <family val="1"/>
        <charset val="238"/>
      </rPr>
      <t xml:space="preserve">
</t>
    </r>
    <r>
      <rPr>
        <i/>
        <sz val="10"/>
        <rFont val="Times New Roman"/>
        <family val="1"/>
        <charset val="238"/>
      </rPr>
      <t xml:space="preserve"> adjudicated and upheld</t>
    </r>
    <r>
      <rPr>
        <i/>
        <vertAlign val="superscript"/>
        <sz val="10"/>
        <rFont val="Times New Roman"/>
        <family val="1"/>
        <charset val="238"/>
      </rPr>
      <t>c</t>
    </r>
    <r>
      <rPr>
        <i/>
        <sz val="10"/>
        <rFont val="Times New Roman"/>
        <family val="1"/>
        <charset val="238"/>
      </rPr>
      <t xml:space="preserve"> </t>
    </r>
  </si>
  <si>
    <r>
      <t>Dorośli</t>
    </r>
    <r>
      <rPr>
        <i/>
        <vertAlign val="superscript"/>
        <sz val="10"/>
        <rFont val="Times New Roman"/>
        <family val="1"/>
        <charset val="238"/>
      </rPr>
      <t>d</t>
    </r>
    <r>
      <rPr>
        <sz val="10"/>
        <rFont val="Times New Roman"/>
        <family val="1"/>
        <charset val="238"/>
      </rPr>
      <t xml:space="preserve"> skazani
prawomocnie</t>
    </r>
    <r>
      <rPr>
        <i/>
        <vertAlign val="superscript"/>
        <sz val="10"/>
        <rFont val="Times New Roman"/>
        <family val="1"/>
        <charset val="238"/>
      </rPr>
      <t xml:space="preserve">e </t>
    </r>
    <r>
      <rPr>
        <sz val="10"/>
        <rFont val="Times New Roman"/>
        <family val="1"/>
        <charset val="238"/>
      </rPr>
      <t xml:space="preserve">
</t>
    </r>
    <r>
      <rPr>
        <i/>
        <sz val="10"/>
        <rFont val="Times New Roman"/>
        <family val="1"/>
        <charset val="238"/>
      </rPr>
      <t>Adults</t>
    </r>
    <r>
      <rPr>
        <i/>
        <vertAlign val="superscript"/>
        <sz val="10"/>
        <rFont val="Times New Roman"/>
        <family val="1"/>
        <charset val="238"/>
      </rPr>
      <t>d</t>
    </r>
    <r>
      <rPr>
        <i/>
        <sz val="10"/>
        <rFont val="Times New Roman"/>
        <family val="1"/>
        <charset val="238"/>
      </rPr>
      <t xml:space="preserve"> 
validly sentenced</t>
    </r>
    <r>
      <rPr>
        <i/>
        <vertAlign val="superscript"/>
        <sz val="10"/>
        <rFont val="Times New Roman"/>
        <family val="1"/>
        <charset val="238"/>
      </rPr>
      <t>e</t>
    </r>
    <r>
      <rPr>
        <i/>
        <sz val="10"/>
        <rFont val="Times New Roman"/>
        <family val="1"/>
        <charset val="238"/>
      </rPr>
      <t xml:space="preserve"> </t>
    </r>
  </si>
  <si>
    <t>Lp.
No.</t>
  </si>
  <si>
    <r>
      <t xml:space="preserve">w liczbach 
bezwzględnych
</t>
    </r>
    <r>
      <rPr>
        <i/>
        <sz val="10"/>
        <rFont val="Times New Roman"/>
        <family val="1"/>
        <charset val="238"/>
      </rPr>
      <t>in absolute 
numbers</t>
    </r>
  </si>
  <si>
    <r>
      <t xml:space="preserve">na 10 tys. 
ludności 
danej grupy wieku
</t>
    </r>
    <r>
      <rPr>
        <i/>
        <sz val="10"/>
        <rFont val="Times New Roman"/>
        <family val="1"/>
        <charset val="238"/>
      </rPr>
      <t xml:space="preserve">per 10 thous.
population of 
a given age group </t>
    </r>
  </si>
  <si>
    <r>
      <t>2005</t>
    </r>
    <r>
      <rPr>
        <i/>
        <vertAlign val="superscript"/>
        <sz val="10"/>
        <rFont val="Times New Roman CE"/>
        <charset val="238"/>
      </rPr>
      <t>i</t>
    </r>
  </si>
  <si>
    <r>
      <t>2010</t>
    </r>
    <r>
      <rPr>
        <i/>
        <vertAlign val="superscript"/>
        <sz val="10"/>
        <rFont val="Times New Roman CE"/>
        <charset val="238"/>
      </rPr>
      <t>i</t>
    </r>
  </si>
  <si>
    <r>
      <t>2015</t>
    </r>
    <r>
      <rPr>
        <i/>
        <vertAlign val="superscript"/>
        <sz val="10"/>
        <rFont val="Times New Roman CE"/>
        <charset val="238"/>
      </rPr>
      <t>k</t>
    </r>
  </si>
  <si>
    <r>
      <t xml:space="preserve">POLSKA    </t>
    </r>
    <r>
      <rPr>
        <b/>
        <i/>
        <sz val="10"/>
        <rFont val="Times New Roman CE"/>
        <family val="1"/>
        <charset val="238"/>
      </rPr>
      <t>POLAND</t>
    </r>
  </si>
  <si>
    <r>
      <t xml:space="preserve">    </t>
    </r>
    <r>
      <rPr>
        <i/>
        <sz val="10"/>
        <rFont val="Times New Roman CE"/>
        <charset val="238"/>
      </rPr>
      <t xml:space="preserve">a </t>
    </r>
    <r>
      <rPr>
        <sz val="10"/>
        <rFont val="Times New Roman CE"/>
        <charset val="238"/>
      </rPr>
      <t xml:space="preserve">Przez Policję w zakończonych postępowaniach przygotowawczych; </t>
    </r>
    <r>
      <rPr>
        <sz val="10"/>
        <color rgb="FFFF0000"/>
        <rFont val="Times New Roman CE"/>
        <charset val="238"/>
      </rPr>
      <t>bez czynów karalnych popełnionych przez nieletnich</t>
    </r>
    <r>
      <rPr>
        <sz val="10"/>
        <rFont val="Times New Roman CE"/>
        <charset val="238"/>
      </rPr>
      <t xml:space="preserve">. </t>
    </r>
    <r>
      <rPr>
        <i/>
        <sz val="10"/>
        <rFont val="Times New Roman CE"/>
        <charset val="238"/>
      </rPr>
      <t>b</t>
    </r>
    <r>
      <rPr>
        <sz val="10"/>
        <rFont val="Times New Roman CE"/>
        <charset val="238"/>
      </rPr>
      <t xml:space="preserve"> W wieku 13–16 lat. </t>
    </r>
    <r>
      <rPr>
        <i/>
        <sz val="10"/>
        <rFont val="Times New Roman CE"/>
        <charset val="238"/>
      </rPr>
      <t>c</t>
    </r>
    <r>
      <rPr>
        <sz val="10"/>
        <rFont val="Times New Roman CE"/>
        <charset val="238"/>
      </rPr>
      <t xml:space="preserve"> W sądach powszechnych w zwiazku z czynami karalnymi. </t>
    </r>
    <r>
      <rPr>
        <i/>
        <sz val="10"/>
        <rFont val="Times New Roman CE"/>
        <charset val="238"/>
      </rPr>
      <t xml:space="preserve">d </t>
    </r>
    <r>
      <rPr>
        <sz val="10"/>
        <rFont val="Times New Roman CE"/>
        <charset val="238"/>
      </rPr>
      <t xml:space="preserve">W wieku 17 lat i więcej. </t>
    </r>
    <r>
      <rPr>
        <i/>
        <sz val="10"/>
        <rFont val="Times New Roman CE"/>
        <charset val="238"/>
      </rPr>
      <t>e</t>
    </r>
    <r>
      <rPr>
        <sz val="10"/>
        <rFont val="Times New Roman CE"/>
        <charset val="238"/>
      </rPr>
      <t xml:space="preserve"> Przez sądy powszechne za przestępstwa ścigane z oskarżenia publicznego. </t>
    </r>
    <r>
      <rPr>
        <i/>
        <sz val="10"/>
        <rFont val="Times New Roman CE"/>
        <charset val="238"/>
      </rPr>
      <t>f</t>
    </r>
    <r>
      <rPr>
        <sz val="10"/>
        <rFont val="Times New Roman CE"/>
        <charset val="238"/>
      </rPr>
      <t xml:space="preserve"> Minimum egzystencji uznaje się za granicę ubóstwa skrajnego.</t>
    </r>
  </si>
  <si>
    <t>Za punkt wyjścia ustalenia granic ubóstwa skrajnego przyjmuje się poziom minimum egzystencji szacowany przez Instytut Pracy i Spraw Socjalnych dla 1-osobowego gospodarstwa pracowniczego. g Ustalonej na poziomie 50% średnich miesięcznych wydatków ekwiwalentnych gospodarstw domowych.</t>
  </si>
  <si>
    <t xml:space="preserve">h Kwota, która zgodnie z obowiązującą ustawą o pomocy społecznej uprawnia do ubiegania się o przyznanie świadczenia pieniężnego z systemu pomocy społecznej. i Łącznie z prokuraturą. k Bez czynów karalnych popełnionych przez nieletnich. l Łącznie z osobami skazanymi za przestępstwa popełnione za granicą i w miejscu </t>
  </si>
  <si>
    <t xml:space="preserve">nieokreślonym - nieujętymi w podziale na województwa. </t>
  </si>
  <si>
    <r>
      <t xml:space="preserve">    a By the Police </t>
    </r>
    <r>
      <rPr>
        <i/>
        <sz val="10"/>
        <rFont val="Times New Roman CE"/>
        <family val="1"/>
        <charset val="238"/>
      </rPr>
      <t xml:space="preserve">in completed preparatory proceedings; </t>
    </r>
    <r>
      <rPr>
        <i/>
        <sz val="10"/>
        <color rgb="FFFF0000"/>
        <rFont val="Times New Roman CE"/>
        <charset val="238"/>
      </rPr>
      <t>excluding punishable acts committed by juveniles</t>
    </r>
    <r>
      <rPr>
        <i/>
        <sz val="10"/>
        <rFont val="Times New Roman CE"/>
        <family val="1"/>
        <charset val="238"/>
      </rPr>
      <t xml:space="preserve">. b Aged 13–16. </t>
    </r>
    <r>
      <rPr>
        <i/>
        <sz val="10"/>
        <rFont val="Times New Roman CE"/>
        <charset val="238"/>
      </rPr>
      <t>c</t>
    </r>
    <r>
      <rPr>
        <i/>
        <sz val="10"/>
        <rFont val="Times New Roman CE"/>
        <family val="1"/>
        <charset val="238"/>
      </rPr>
      <t xml:space="preserve"> By common courts with respect to punishable acts. d  Aged 17 years and more. e  By common courts for crimes prosecuted by public accusation. f  The subsistence minimum is recognized to be the extreme poverty line.  </t>
    </r>
  </si>
  <si>
    <t xml:space="preserve">The starting point adopted for determination of the extreme  poverty line is subsistence minimum estimated by the Institute of Labour and Social Studies for 1-person employee's household. g Set at 50% of the mean equivalised monthly household expenditures. </t>
  </si>
  <si>
    <t>h The amount, which according to the social assistance act provides eligibility for a monetary benefit from social assistance. i Including prosecutor's office. k Excluding punishable acts committed by juveniles. l Including   persons sentenced for crimes committed abroad and in unspecified place,</t>
  </si>
  <si>
    <t xml:space="preserve"> not included in the division by voivodships.</t>
  </si>
  <si>
    <t xml:space="preserve">III. </t>
  </si>
  <si>
    <t>WYBRANE  DANE  O  PODREGIONACH (NTS 3) W  2015 R. (cd.)</t>
  </si>
  <si>
    <t xml:space="preserve">       </t>
  </si>
  <si>
    <t>SELECTED  DATA  ON  SUBREGIONS (NTS 3) IN  2015 (cont.)</t>
  </si>
  <si>
    <r>
      <t xml:space="preserve">Lp.
</t>
    </r>
    <r>
      <rPr>
        <i/>
        <sz val="12"/>
        <rFont val="Times New Roman CE"/>
        <family val="1"/>
        <charset val="238"/>
      </rPr>
      <t>No.</t>
    </r>
  </si>
  <si>
    <r>
      <t>WYSZCZEGÓLNIENIE
S</t>
    </r>
    <r>
      <rPr>
        <i/>
        <sz val="12"/>
        <rFont val="Times New Roman CE"/>
        <family val="1"/>
        <charset val="238"/>
      </rPr>
      <t>PECIFICATION</t>
    </r>
  </si>
  <si>
    <r>
      <t>Przestępstwa</t>
    </r>
    <r>
      <rPr>
        <i/>
        <sz val="12"/>
        <rFont val="Times New Roman CE"/>
        <family val="1"/>
        <charset val="238"/>
      </rPr>
      <t xml:space="preserve"> </t>
    </r>
    <r>
      <rPr>
        <sz val="12"/>
        <rFont val="Times New Roman CE"/>
        <family val="1"/>
        <charset val="238"/>
      </rPr>
      <t>stwierdzone</t>
    </r>
    <r>
      <rPr>
        <i/>
        <vertAlign val="superscript"/>
        <sz val="12"/>
        <rFont val="Times New Roman CE"/>
        <family val="1"/>
        <charset val="238"/>
      </rPr>
      <t>a</t>
    </r>
    <r>
      <rPr>
        <sz val="12"/>
        <rFont val="Times New Roman CE"/>
        <family val="1"/>
        <charset val="238"/>
      </rPr>
      <t xml:space="preserve"> w zakończonych postępowaniach przygotowawczych                                                                                            </t>
    </r>
    <r>
      <rPr>
        <i/>
        <sz val="12"/>
        <rFont val="Times New Roman CE"/>
        <family val="1"/>
        <charset val="238"/>
      </rPr>
      <t xml:space="preserve"> Ascertained crimes</t>
    </r>
    <r>
      <rPr>
        <i/>
        <vertAlign val="superscript"/>
        <sz val="12"/>
        <rFont val="Times New Roman CE"/>
        <family val="1"/>
        <charset val="238"/>
      </rPr>
      <t>a</t>
    </r>
    <r>
      <rPr>
        <i/>
        <sz val="12"/>
        <rFont val="Times New Roman CE"/>
        <family val="1"/>
        <charset val="238"/>
      </rPr>
      <t xml:space="preserve"> in completed preparatory proceedings</t>
    </r>
  </si>
  <si>
    <r>
      <t xml:space="preserve">ogółem
</t>
    </r>
    <r>
      <rPr>
        <i/>
        <sz val="12"/>
        <rFont val="Times New Roman CE"/>
        <family val="1"/>
        <charset val="238"/>
      </rPr>
      <t>total</t>
    </r>
  </si>
  <si>
    <r>
      <t xml:space="preserve">w tym o charakterze
</t>
    </r>
    <r>
      <rPr>
        <i/>
        <sz val="12"/>
        <rFont val="Times New Roman CE"/>
        <family val="1"/>
        <charset val="238"/>
      </rPr>
      <t xml:space="preserve">of which   </t>
    </r>
    <r>
      <rPr>
        <sz val="12"/>
        <rFont val="Times New Roman CE"/>
        <family val="1"/>
        <charset val="238"/>
      </rPr>
      <t xml:space="preserve">                                                                                                            </t>
    </r>
  </si>
  <si>
    <r>
      <t xml:space="preserve">w liczbach
bezwzględ-
nych
</t>
    </r>
    <r>
      <rPr>
        <i/>
        <sz val="12"/>
        <rFont val="Times New Roman CE"/>
        <family val="1"/>
        <charset val="238"/>
      </rPr>
      <t>in absolute
numbers</t>
    </r>
  </si>
  <si>
    <r>
      <t xml:space="preserve">na 10 tys.
ludności 
</t>
    </r>
    <r>
      <rPr>
        <i/>
        <sz val="12"/>
        <rFont val="Times New Roman CE"/>
        <family val="1"/>
        <charset val="238"/>
      </rPr>
      <t>per
10 thous. 
population</t>
    </r>
  </si>
  <si>
    <r>
      <t xml:space="preserve">wskaźnik
wykry-
walności
sprawców
przestępstw
stwierdzo-
nych w %
</t>
    </r>
    <r>
      <rPr>
        <i/>
        <sz val="12"/>
        <rFont val="Times New Roman CE"/>
        <family val="1"/>
        <charset val="238"/>
      </rPr>
      <t xml:space="preserve">rate
of detecta-
 bility
of delinq-
uents in
ascertained
crimes in %   </t>
    </r>
  </si>
  <si>
    <r>
      <t xml:space="preserve">kryminal-
nym
</t>
    </r>
    <r>
      <rPr>
        <i/>
        <sz val="12"/>
        <rFont val="Times New Roman CE"/>
        <family val="1"/>
        <charset val="238"/>
      </rPr>
      <t>criminal</t>
    </r>
  </si>
  <si>
    <r>
      <t xml:space="preserve">gospodar- 
czym
</t>
    </r>
    <r>
      <rPr>
        <i/>
        <sz val="12"/>
        <rFont val="Times New Roman CE"/>
        <family val="1"/>
        <charset val="238"/>
      </rPr>
      <t>economic</t>
    </r>
  </si>
  <si>
    <r>
      <t xml:space="preserve">P O L S K A </t>
    </r>
    <r>
      <rPr>
        <b/>
        <i/>
        <sz val="12"/>
        <rFont val="Times New Roman"/>
        <family val="1"/>
        <charset val="238"/>
      </rPr>
      <t xml:space="preserve">   P O L A N D </t>
    </r>
  </si>
  <si>
    <t xml:space="preserve">Dolnośląskie </t>
  </si>
  <si>
    <r>
      <t xml:space="preserve">Podregiony:  </t>
    </r>
    <r>
      <rPr>
        <i/>
        <sz val="12"/>
        <rFont val="Times New Roman"/>
        <family val="1"/>
        <charset val="238"/>
      </rPr>
      <t>Subregions:</t>
    </r>
  </si>
  <si>
    <t xml:space="preserve">     jeleniogórski </t>
  </si>
  <si>
    <t xml:space="preserve">     legnicko-głogowski </t>
  </si>
  <si>
    <t xml:space="preserve">     wałbrzyski </t>
  </si>
  <si>
    <t xml:space="preserve">     wrocławski </t>
  </si>
  <si>
    <t xml:space="preserve">     m. Wrocław </t>
  </si>
  <si>
    <t xml:space="preserve">Kujawsko-pomorskie </t>
  </si>
  <si>
    <t xml:space="preserve">     bydgosko-toruński </t>
  </si>
  <si>
    <t xml:space="preserve">     grudziądzki </t>
  </si>
  <si>
    <t xml:space="preserve">     inowrocławski</t>
  </si>
  <si>
    <t xml:space="preserve">     świecki</t>
  </si>
  <si>
    <t xml:space="preserve">     włocławski </t>
  </si>
  <si>
    <t xml:space="preserve">Lubelskie </t>
  </si>
  <si>
    <t xml:space="preserve">     bialski </t>
  </si>
  <si>
    <t xml:space="preserve">     chełmsko-zamojski </t>
  </si>
  <si>
    <t xml:space="preserve">     lubelski </t>
  </si>
  <si>
    <t xml:space="preserve">     puławski </t>
  </si>
  <si>
    <t xml:space="preserve">Lubuskie </t>
  </si>
  <si>
    <r>
      <t xml:space="preserve">Podregiony: </t>
    </r>
    <r>
      <rPr>
        <i/>
        <sz val="12"/>
        <rFont val="Times New Roman"/>
        <family val="1"/>
        <charset val="238"/>
      </rPr>
      <t xml:space="preserve"> Subregions:</t>
    </r>
  </si>
  <si>
    <t xml:space="preserve">     gorzowski </t>
  </si>
  <si>
    <t xml:space="preserve">     zielonogórski </t>
  </si>
  <si>
    <t xml:space="preserve">Łódzkie </t>
  </si>
  <si>
    <t xml:space="preserve">     łódzki </t>
  </si>
  <si>
    <t xml:space="preserve">     m. Łódź </t>
  </si>
  <si>
    <t xml:space="preserve">     piotrkowski </t>
  </si>
  <si>
    <t xml:space="preserve">     sieradzki </t>
  </si>
  <si>
    <t xml:space="preserve">     skierniewicki </t>
  </si>
  <si>
    <t xml:space="preserve">Małopolskie </t>
  </si>
  <si>
    <t xml:space="preserve">     krakowski </t>
  </si>
  <si>
    <t xml:space="preserve">     m. Kraków </t>
  </si>
  <si>
    <t xml:space="preserve">     nowosądecki </t>
  </si>
  <si>
    <t xml:space="preserve">     nowotarski</t>
  </si>
  <si>
    <t xml:space="preserve">     oświęcimski </t>
  </si>
  <si>
    <t xml:space="preserve">     tarnowski </t>
  </si>
  <si>
    <t xml:space="preserve">Mazowieckie </t>
  </si>
  <si>
    <t xml:space="preserve">     ciechanowski</t>
  </si>
  <si>
    <t xml:space="preserve">     ostrołęcki</t>
  </si>
  <si>
    <t xml:space="preserve">     płocki</t>
  </si>
  <si>
    <t xml:space="preserve">     radomski </t>
  </si>
  <si>
    <t xml:space="preserve">     siedlecki</t>
  </si>
  <si>
    <t xml:space="preserve">     m. st. Warszawa </t>
  </si>
  <si>
    <t xml:space="preserve">     warszawski wschodni </t>
  </si>
  <si>
    <t xml:space="preserve">     warszawski zachodni </t>
  </si>
  <si>
    <t xml:space="preserve">Opolskie </t>
  </si>
  <si>
    <t xml:space="preserve">     nyski </t>
  </si>
  <si>
    <t xml:space="preserve">     opolski </t>
  </si>
  <si>
    <t xml:space="preserve">Podkarpackie </t>
  </si>
  <si>
    <t xml:space="preserve">     krośnieński </t>
  </si>
  <si>
    <t xml:space="preserve">     przemyski </t>
  </si>
  <si>
    <t xml:space="preserve">     rzeszowski </t>
  </si>
  <si>
    <t xml:space="preserve">     tarnobrzeski </t>
  </si>
  <si>
    <t xml:space="preserve">Podlaskie </t>
  </si>
  <si>
    <t xml:space="preserve">     białostocki </t>
  </si>
  <si>
    <t xml:space="preserve">     łomżyński </t>
  </si>
  <si>
    <t xml:space="preserve">     suwalski </t>
  </si>
  <si>
    <t xml:space="preserve">Pomorskie </t>
  </si>
  <si>
    <t xml:space="preserve">     chojnicki </t>
  </si>
  <si>
    <t xml:space="preserve">     gdański </t>
  </si>
  <si>
    <t xml:space="preserve">     słupski </t>
  </si>
  <si>
    <t xml:space="preserve">     starogardzki </t>
  </si>
  <si>
    <t xml:space="preserve">     trójmiejski </t>
  </si>
  <si>
    <t xml:space="preserve">Śląskie </t>
  </si>
  <si>
    <t xml:space="preserve">     bielski </t>
  </si>
  <si>
    <t xml:space="preserve">     bytomski </t>
  </si>
  <si>
    <t xml:space="preserve">     częstochowski </t>
  </si>
  <si>
    <t xml:space="preserve">     gliwicki </t>
  </si>
  <si>
    <t xml:space="preserve">     katowicki </t>
  </si>
  <si>
    <t xml:space="preserve">     rybnicki </t>
  </si>
  <si>
    <t xml:space="preserve">     sosnowiecki </t>
  </si>
  <si>
    <t xml:space="preserve">     tyski </t>
  </si>
  <si>
    <t xml:space="preserve">Świętokrzyskie </t>
  </si>
  <si>
    <t xml:space="preserve">     kielecki </t>
  </si>
  <si>
    <t xml:space="preserve">     sandomiersko-jędrzejowski </t>
  </si>
  <si>
    <t xml:space="preserve">Warmińsko-mazurskie </t>
  </si>
  <si>
    <t xml:space="preserve">     elbląski </t>
  </si>
  <si>
    <t xml:space="preserve">     ełcki </t>
  </si>
  <si>
    <t xml:space="preserve">     olsztyński </t>
  </si>
  <si>
    <t xml:space="preserve">Wielkopolskie </t>
  </si>
  <si>
    <t xml:space="preserve">     kaliski </t>
  </si>
  <si>
    <t xml:space="preserve">     koniński </t>
  </si>
  <si>
    <t xml:space="preserve">     leszczyński </t>
  </si>
  <si>
    <t xml:space="preserve">     pilski </t>
  </si>
  <si>
    <t xml:space="preserve">     poznański </t>
  </si>
  <si>
    <t xml:space="preserve">     m. Poznań </t>
  </si>
  <si>
    <t xml:space="preserve">Zachodniopomorskie </t>
  </si>
  <si>
    <t xml:space="preserve">     koszaliński </t>
  </si>
  <si>
    <t xml:space="preserve">     m. Szczecin </t>
  </si>
  <si>
    <t xml:space="preserve">     szczecinecko-pyrzycki </t>
  </si>
  <si>
    <t xml:space="preserve">     szczeciński </t>
  </si>
  <si>
    <r>
      <t xml:space="preserve">     a</t>
    </r>
    <r>
      <rPr>
        <sz val="11"/>
        <rFont val="Times New Roman"/>
        <family val="1"/>
        <charset val="238"/>
      </rPr>
      <t xml:space="preserve"> Przez Policję</t>
    </r>
    <r>
      <rPr>
        <sz val="11"/>
        <rFont val="Times New Roman"/>
        <family val="1"/>
        <charset val="238"/>
      </rPr>
      <t xml:space="preserve">; bez czynów karalnych popełnionych przez nieletnich. </t>
    </r>
  </si>
  <si>
    <r>
      <t xml:space="preserve">     a By the Police</t>
    </r>
    <r>
      <rPr>
        <i/>
        <sz val="11"/>
        <rFont val="Times New Roman"/>
        <family val="1"/>
        <charset val="238"/>
      </rPr>
      <t>; excluding punishable acts committed by juveniles.</t>
    </r>
  </si>
  <si>
    <t xml:space="preserve">                        INCOMING CASES IN COMMON COURTS IN 2015</t>
  </si>
  <si>
    <r>
      <t xml:space="preserve">Lp.
</t>
    </r>
    <r>
      <rPr>
        <i/>
        <sz val="9"/>
        <rFont val="Times New Roman CE"/>
        <family val="1"/>
        <charset val="238"/>
      </rPr>
      <t>No</t>
    </r>
    <r>
      <rPr>
        <sz val="9"/>
        <rFont val="Times New Roman CE"/>
        <family val="1"/>
        <charset val="238"/>
      </rPr>
      <t>.</t>
    </r>
  </si>
  <si>
    <r>
      <t xml:space="preserve">WOJEWÓDZTWA
</t>
    </r>
    <r>
      <rPr>
        <i/>
        <sz val="9"/>
        <rFont val="Times New Roman CE"/>
        <family val="1"/>
        <charset val="238"/>
      </rPr>
      <t xml:space="preserve">VOIVODSHIPS
</t>
    </r>
    <r>
      <rPr>
        <sz val="9"/>
        <rFont val="Times New Roman CE"/>
        <family val="1"/>
        <charset val="238"/>
      </rPr>
      <t>OKRĘGI  SĄDÓW
OKRĘGOWYCH</t>
    </r>
    <r>
      <rPr>
        <i/>
        <sz val="9"/>
        <rFont val="Times New Roman CE"/>
        <family val="1"/>
        <charset val="238"/>
      </rPr>
      <t xml:space="preserve">
DISTRICTS
OF REGIONAL
COURTS</t>
    </r>
  </si>
  <si>
    <r>
      <t xml:space="preserve">Sądy rejonowe     </t>
    </r>
    <r>
      <rPr>
        <i/>
        <sz val="9"/>
        <rFont val="Times New Roman CE"/>
        <family val="1"/>
        <charset val="238"/>
      </rPr>
      <t>District courts</t>
    </r>
  </si>
  <si>
    <r>
      <t xml:space="preserve">Sądy okręgowe    </t>
    </r>
    <r>
      <rPr>
        <i/>
        <sz val="9"/>
        <rFont val="Times New Roman CE"/>
        <family val="1"/>
        <charset val="238"/>
      </rPr>
      <t>Regional courts</t>
    </r>
  </si>
  <si>
    <r>
      <t xml:space="preserve">Lp.
</t>
    </r>
    <r>
      <rPr>
        <i/>
        <sz val="9"/>
        <rFont val="Times New Roman CE"/>
        <family val="1"/>
        <charset val="238"/>
      </rPr>
      <t>No.</t>
    </r>
  </si>
  <si>
    <r>
      <t xml:space="preserve">sprawy     </t>
    </r>
    <r>
      <rPr>
        <i/>
        <sz val="9"/>
        <rFont val="Times New Roman CE"/>
        <charset val="238"/>
      </rPr>
      <t>cases</t>
    </r>
  </si>
  <si>
    <r>
      <t xml:space="preserve">ogółem
</t>
    </r>
    <r>
      <rPr>
        <i/>
        <sz val="9"/>
        <rFont val="Times New Roman CE"/>
        <family val="1"/>
        <charset val="238"/>
      </rPr>
      <t>grand
total</t>
    </r>
  </si>
  <si>
    <r>
      <t xml:space="preserve">w tym   </t>
    </r>
    <r>
      <rPr>
        <i/>
        <sz val="9"/>
        <rFont val="Times New Roman CE"/>
        <family val="1"/>
        <charset val="238"/>
      </rPr>
      <t xml:space="preserve">  of which</t>
    </r>
  </si>
  <si>
    <r>
      <t xml:space="preserve">ogółem
</t>
    </r>
    <r>
      <rPr>
        <i/>
        <sz val="9"/>
        <rFont val="Times New Roman CE"/>
        <family val="1"/>
        <charset val="238"/>
      </rPr>
      <t>total</t>
    </r>
  </si>
  <si>
    <r>
      <t xml:space="preserve">w tym    </t>
    </r>
    <r>
      <rPr>
        <i/>
        <sz val="9"/>
        <rFont val="Times New Roman CE"/>
        <charset val="238"/>
      </rPr>
      <t>of which</t>
    </r>
  </si>
  <si>
    <r>
      <t xml:space="preserve">karne
z aktami
oskarżenia
</t>
    </r>
    <r>
      <rPr>
        <i/>
        <sz val="9"/>
        <rFont val="Times New Roman CE"/>
        <charset val="238"/>
      </rPr>
      <t>criminal
with bills
of indict-
ment</t>
    </r>
  </si>
  <si>
    <r>
      <t xml:space="preserve">o wykro-
czenia
z wnios-
kami
o ukaranie
</t>
    </r>
    <r>
      <rPr>
        <i/>
        <sz val="9"/>
        <rFont val="Times New Roman CE"/>
        <charset val="238"/>
      </rPr>
      <t>concerning
petty
offences
with motions
for punish-
ment</t>
    </r>
  </si>
  <si>
    <r>
      <t>pozostałe
karne
i o wykro-
czenia</t>
    </r>
    <r>
      <rPr>
        <i/>
        <vertAlign val="superscript"/>
        <sz val="9"/>
        <rFont val="Times New Roman CE"/>
        <charset val="238"/>
      </rPr>
      <t>a</t>
    </r>
    <r>
      <rPr>
        <sz val="9"/>
        <rFont val="Times New Roman CE"/>
        <family val="1"/>
        <charset val="238"/>
      </rPr>
      <t xml:space="preserve">
</t>
    </r>
    <r>
      <rPr>
        <i/>
        <sz val="9"/>
        <rFont val="Times New Roman CE"/>
        <charset val="238"/>
      </rPr>
      <t>other crim-
inal and
concerning
petty of-
fences</t>
    </r>
    <r>
      <rPr>
        <i/>
        <vertAlign val="superscript"/>
        <sz val="9"/>
        <rFont val="Times New Roman CE"/>
        <charset val="238"/>
      </rPr>
      <t>a</t>
    </r>
  </si>
  <si>
    <r>
      <t xml:space="preserve">cywilne
</t>
    </r>
    <r>
      <rPr>
        <i/>
        <sz val="9"/>
        <rFont val="Times New Roman CE"/>
        <family val="1"/>
        <charset val="238"/>
      </rPr>
      <t>civil</t>
    </r>
  </si>
  <si>
    <r>
      <t>gospo-
darcze</t>
    </r>
    <r>
      <rPr>
        <i/>
        <vertAlign val="superscript"/>
        <sz val="9"/>
        <rFont val="Times New Roman CE"/>
        <charset val="238"/>
      </rPr>
      <t>b</t>
    </r>
    <r>
      <rPr>
        <sz val="9"/>
        <rFont val="Times New Roman CE"/>
        <family val="1"/>
        <charset val="238"/>
      </rPr>
      <t xml:space="preserve">
</t>
    </r>
    <r>
      <rPr>
        <i/>
        <sz val="9"/>
        <rFont val="Times New Roman CE"/>
        <family val="1"/>
        <charset val="238"/>
      </rPr>
      <t>commercial
law</t>
    </r>
    <r>
      <rPr>
        <i/>
        <vertAlign val="superscript"/>
        <sz val="9"/>
        <rFont val="Times New Roman CE"/>
        <charset val="238"/>
      </rPr>
      <t>b</t>
    </r>
  </si>
  <si>
    <r>
      <t xml:space="preserve">rodzinne
</t>
    </r>
    <r>
      <rPr>
        <i/>
        <sz val="9"/>
        <rFont val="Times New Roman CE"/>
        <family val="1"/>
        <charset val="238"/>
      </rPr>
      <t>family</t>
    </r>
  </si>
  <si>
    <r>
      <t xml:space="preserve">z zakresu
prawa
pracy
</t>
    </r>
    <r>
      <rPr>
        <i/>
        <sz val="9"/>
        <rFont val="Times New Roman CE"/>
        <family val="1"/>
        <charset val="238"/>
      </rPr>
      <t>labour law</t>
    </r>
  </si>
  <si>
    <r>
      <t>z  zakresu
ubezpieczeń
społecznych</t>
    </r>
    <r>
      <rPr>
        <i/>
        <sz val="9"/>
        <rFont val="Times New Roman CE"/>
        <family val="1"/>
        <charset val="238"/>
      </rPr>
      <t xml:space="preserve">
related
to social
security law</t>
    </r>
  </si>
  <si>
    <r>
      <t>cywilne</t>
    </r>
    <r>
      <rPr>
        <i/>
        <vertAlign val="superscript"/>
        <sz val="9"/>
        <rFont val="Times New Roman CE"/>
        <family val="1"/>
        <charset val="238"/>
      </rPr>
      <t>c</t>
    </r>
    <r>
      <rPr>
        <sz val="9"/>
        <rFont val="Times New Roman CE"/>
        <family val="1"/>
        <charset val="238"/>
      </rPr>
      <t xml:space="preserve">
</t>
    </r>
    <r>
      <rPr>
        <i/>
        <sz val="9"/>
        <rFont val="Times New Roman CE"/>
        <family val="1"/>
        <charset val="238"/>
      </rPr>
      <t>civil</t>
    </r>
    <r>
      <rPr>
        <i/>
        <vertAlign val="superscript"/>
        <sz val="9"/>
        <rFont val="Times New Roman CE"/>
        <family val="1"/>
        <charset val="238"/>
      </rPr>
      <t>c</t>
    </r>
  </si>
  <si>
    <r>
      <t>gospo-
darcze</t>
    </r>
    <r>
      <rPr>
        <i/>
        <vertAlign val="superscript"/>
        <sz val="9"/>
        <rFont val="Times New Roman CE"/>
        <family val="1"/>
        <charset val="238"/>
      </rPr>
      <t>d</t>
    </r>
    <r>
      <rPr>
        <sz val="9"/>
        <rFont val="Times New Roman CE"/>
        <family val="1"/>
        <charset val="238"/>
      </rPr>
      <t xml:space="preserve">
</t>
    </r>
    <r>
      <rPr>
        <i/>
        <sz val="9"/>
        <rFont val="Times New Roman CE"/>
        <family val="1"/>
        <charset val="238"/>
      </rPr>
      <t>commercial</t>
    </r>
    <r>
      <rPr>
        <i/>
        <vertAlign val="superscript"/>
        <sz val="9"/>
        <rFont val="Times New Roman CE"/>
        <family val="1"/>
        <charset val="238"/>
      </rPr>
      <t xml:space="preserve">
</t>
    </r>
    <r>
      <rPr>
        <i/>
        <sz val="9"/>
        <rFont val="Times New Roman CE"/>
        <family val="1"/>
        <charset val="238"/>
      </rPr>
      <t>law</t>
    </r>
    <r>
      <rPr>
        <i/>
        <vertAlign val="superscript"/>
        <sz val="9"/>
        <rFont val="Times New Roman CE"/>
        <family val="1"/>
        <charset val="238"/>
      </rPr>
      <t>d</t>
    </r>
  </si>
  <si>
    <r>
      <t>z zakresu
prawa
pracy</t>
    </r>
    <r>
      <rPr>
        <i/>
        <sz val="9"/>
        <rFont val="Times New Roman CE"/>
        <family val="1"/>
        <charset val="238"/>
      </rPr>
      <t xml:space="preserve">
labour law</t>
    </r>
  </si>
  <si>
    <r>
      <t>z  zakresu
ubezpieczeń 
społecznych</t>
    </r>
    <r>
      <rPr>
        <i/>
        <sz val="9"/>
        <rFont val="Times New Roman CE"/>
        <family val="1"/>
        <charset val="238"/>
      </rPr>
      <t xml:space="preserve">
related
to social
security law</t>
    </r>
  </si>
  <si>
    <r>
      <t xml:space="preserve">razem
</t>
    </r>
    <r>
      <rPr>
        <i/>
        <sz val="9"/>
        <rFont val="Times New Roman CE"/>
        <family val="1"/>
        <charset val="238"/>
      </rPr>
      <t>total</t>
    </r>
  </si>
  <si>
    <r>
      <t>w tym
wieczysto-
-księgowe</t>
    </r>
    <r>
      <rPr>
        <i/>
        <vertAlign val="superscript"/>
        <sz val="9"/>
        <rFont val="Times New Roman CE"/>
        <family val="1"/>
        <charset val="238"/>
      </rPr>
      <t>e</t>
    </r>
    <r>
      <rPr>
        <sz val="9"/>
        <rFont val="Times New Roman CE"/>
        <family val="1"/>
        <charset val="238"/>
      </rPr>
      <t xml:space="preserve">
</t>
    </r>
    <r>
      <rPr>
        <i/>
        <sz val="9"/>
        <rFont val="Times New Roman CE"/>
        <family val="1"/>
        <charset val="238"/>
      </rPr>
      <t>of which
involving
real estate
registry</t>
    </r>
    <r>
      <rPr>
        <i/>
        <vertAlign val="superscript"/>
        <sz val="9"/>
        <rFont val="Times New Roman CE"/>
        <family val="1"/>
        <charset val="238"/>
      </rPr>
      <t>e</t>
    </r>
  </si>
  <si>
    <t>POLSKA  POLAND</t>
  </si>
  <si>
    <t>Okręgi:   Districts:</t>
  </si>
  <si>
    <t xml:space="preserve">jeleniogórski     </t>
  </si>
  <si>
    <t xml:space="preserve">legnicki          </t>
  </si>
  <si>
    <t>świdnicki</t>
  </si>
  <si>
    <t xml:space="preserve">wrocławski           </t>
  </si>
  <si>
    <t xml:space="preserve">bydgoski           </t>
  </si>
  <si>
    <t xml:space="preserve">toruński            </t>
  </si>
  <si>
    <t xml:space="preserve">włocławski         </t>
  </si>
  <si>
    <t xml:space="preserve">lubelski          </t>
  </si>
  <si>
    <t xml:space="preserve">zamojski          </t>
  </si>
  <si>
    <t xml:space="preserve">gorzowski            </t>
  </si>
  <si>
    <t xml:space="preserve">zielonogórski      </t>
  </si>
  <si>
    <t xml:space="preserve">łódzki           </t>
  </si>
  <si>
    <t xml:space="preserve">piotrkowski         </t>
  </si>
  <si>
    <t>sieradzki</t>
  </si>
  <si>
    <t xml:space="preserve">krakowski  </t>
  </si>
  <si>
    <t xml:space="preserve">nowosądecki         </t>
  </si>
  <si>
    <t xml:space="preserve">tarnowski            </t>
  </si>
  <si>
    <t xml:space="preserve">warszawski </t>
  </si>
  <si>
    <t>warszawsko-praski</t>
  </si>
  <si>
    <t xml:space="preserve">ostrołęcki         </t>
  </si>
  <si>
    <t xml:space="preserve">płocki              </t>
  </si>
  <si>
    <t xml:space="preserve">radomski           </t>
  </si>
  <si>
    <t xml:space="preserve">siedlecki          </t>
  </si>
  <si>
    <r>
      <t xml:space="preserve">     a  </t>
    </r>
    <r>
      <rPr>
        <sz val="9"/>
        <rFont val="Times New Roman CE"/>
        <family val="1"/>
        <charset val="238"/>
      </rPr>
      <t xml:space="preserve">Obejmuje sprawy drugiej instancji, sprawy penitencjarne oraz sprawy, które podlegają rozpatrzeniu przez sąd w myśl innych przepisów niż prawa materialnego.  </t>
    </r>
    <r>
      <rPr>
        <i/>
        <sz val="9"/>
        <rFont val="Times New Roman CE"/>
        <family val="1"/>
        <charset val="238"/>
      </rPr>
      <t xml:space="preserve">b </t>
    </r>
    <r>
      <rPr>
        <sz val="9"/>
        <rFont val="Times New Roman CE"/>
        <family val="1"/>
        <charset val="238"/>
      </rPr>
      <t xml:space="preserve"> Bez spraw rejestrowych.  </t>
    </r>
    <r>
      <rPr>
        <i/>
        <sz val="9"/>
        <rFont val="Times New Roman CE"/>
        <family val="1"/>
        <charset val="238"/>
      </rPr>
      <t>c</t>
    </r>
    <r>
      <rPr>
        <sz val="9"/>
        <rFont val="Times New Roman CE"/>
        <family val="1"/>
        <charset val="238"/>
      </rPr>
      <t xml:space="preserve"> Łącznie ze sprawami rodzinnymi (m.in. o rozwód), bez spraw rejestrowych. </t>
    </r>
  </si>
  <si>
    <t xml:space="preserve">     a  Including cases of the second instance, penitentiary cases as well as cases which are subject to court proceedings according to other regulations than substantive law.   b  Excluding registry cases.  c  Including  family cases (among others divorces), excluding registry cases.  </t>
  </si>
  <si>
    <t xml:space="preserve">                        INCOMING CASES IN COMMON COURTS IN 2015 (cont.)</t>
  </si>
  <si>
    <r>
      <t xml:space="preserve">Opolskie </t>
    </r>
    <r>
      <rPr>
        <sz val="10"/>
        <rFont val="Times New Roman CE"/>
        <charset val="238"/>
      </rPr>
      <t xml:space="preserve">– okręg  </t>
    </r>
    <r>
      <rPr>
        <i/>
        <sz val="10"/>
        <rFont val="Times New Roman CE"/>
        <charset val="238"/>
      </rPr>
      <t>district</t>
    </r>
  </si>
  <si>
    <t xml:space="preserve">opolski           </t>
  </si>
  <si>
    <r>
      <t xml:space="preserve">Okręgi:   </t>
    </r>
    <r>
      <rPr>
        <i/>
        <sz val="10"/>
        <rFont val="Times New Roman CE"/>
        <family val="1"/>
        <charset val="238"/>
      </rPr>
      <t>Districts:</t>
    </r>
  </si>
  <si>
    <t xml:space="preserve">krośnieński       </t>
  </si>
  <si>
    <t>przemyski</t>
  </si>
  <si>
    <t xml:space="preserve">rzeszowski          </t>
  </si>
  <si>
    <t xml:space="preserve">tarnobrzeski       </t>
  </si>
  <si>
    <t xml:space="preserve">białostocki        </t>
  </si>
  <si>
    <t xml:space="preserve">łomżyński          </t>
  </si>
  <si>
    <t xml:space="preserve">suwalski            </t>
  </si>
  <si>
    <t xml:space="preserve">gdański            </t>
  </si>
  <si>
    <t xml:space="preserve">słupski            </t>
  </si>
  <si>
    <t xml:space="preserve">bielski          </t>
  </si>
  <si>
    <t xml:space="preserve">częstochowski     </t>
  </si>
  <si>
    <t>gliwicki</t>
  </si>
  <si>
    <t xml:space="preserve">katowicki          </t>
  </si>
  <si>
    <r>
      <t xml:space="preserve">Świętokrzyskie </t>
    </r>
    <r>
      <rPr>
        <sz val="10"/>
        <rFont val="Times New Roman CE"/>
        <charset val="238"/>
      </rPr>
      <t xml:space="preserve">– okręg </t>
    </r>
    <r>
      <rPr>
        <i/>
        <sz val="10"/>
        <rFont val="Times New Roman CE"/>
        <charset val="238"/>
      </rPr>
      <t>district</t>
    </r>
  </si>
  <si>
    <t xml:space="preserve">kielecki           </t>
  </si>
  <si>
    <t xml:space="preserve">elbląski            </t>
  </si>
  <si>
    <t xml:space="preserve">olsztyński         </t>
  </si>
  <si>
    <t xml:space="preserve">kaliski       </t>
  </si>
  <si>
    <t>koniński</t>
  </si>
  <si>
    <t xml:space="preserve">poznański           </t>
  </si>
  <si>
    <t xml:space="preserve">koszaliński        </t>
  </si>
  <si>
    <t xml:space="preserve">szczeciński         </t>
  </si>
  <si>
    <r>
      <t xml:space="preserve">     a  </t>
    </r>
    <r>
      <rPr>
        <sz val="9"/>
        <rFont val="Times New Roman CE"/>
        <family val="1"/>
        <charset val="238"/>
      </rPr>
      <t xml:space="preserve">Obejmuje sprawy drugiej instancji, sprawy penitencjarne oraz sprawy, które podlegają rozpatrzeniu przez sąd w myśl innych przepisów niż prawa materialnego.  </t>
    </r>
    <r>
      <rPr>
        <i/>
        <sz val="9"/>
        <rFont val="Times New Roman CE"/>
        <family val="1"/>
        <charset val="238"/>
      </rPr>
      <t>b</t>
    </r>
    <r>
      <rPr>
        <sz val="9"/>
        <rFont val="Times New Roman CE"/>
        <family val="1"/>
        <charset val="238"/>
      </rPr>
      <t xml:space="preserve">  Bez spraw rejestrowych.  </t>
    </r>
    <r>
      <rPr>
        <i/>
        <sz val="9"/>
        <rFont val="Times New Roman CE"/>
        <family val="1"/>
        <charset val="238"/>
      </rPr>
      <t>c</t>
    </r>
    <r>
      <rPr>
        <sz val="9"/>
        <rFont val="Times New Roman CE"/>
        <family val="1"/>
        <charset val="238"/>
      </rPr>
      <t xml:space="preserve"> Łącznie ze sprawami rodzinnymi (m.in. o rozwód), bez spraw rejestrowych. </t>
    </r>
  </si>
  <si>
    <r>
      <t xml:space="preserve">     Ź r ó d ł o:</t>
    </r>
    <r>
      <rPr>
        <sz val="9"/>
        <rFont val="Times New Roman CE"/>
        <family val="1"/>
        <charset val="238"/>
      </rPr>
      <t xml:space="preserve"> dane Ministerstwa Sprawiedliwości.</t>
    </r>
  </si>
  <si>
    <t xml:space="preserve">     a  Including cases of the second instance, penitentiary cases as well as cases which are subject to court proceedings according to other regulations than substantive law.  b  Excluding registry cases.  c I ncluding  family cases (among others divorces), excluding registry cases.  </t>
  </si>
  <si>
    <r>
      <t xml:space="preserve">     S o u r c e:</t>
    </r>
    <r>
      <rPr>
        <i/>
        <sz val="10"/>
        <rFont val="Times New Roman CE"/>
        <family val="1"/>
        <charset val="238"/>
      </rPr>
      <t xml:space="preserve"> data of the Ministry of Justice.</t>
    </r>
  </si>
  <si>
    <t>ZA  PRZESTĘPSTWA  ŚCIGANE Z  OSKARŻENIA  PUBLICZNEGO  W  2015 R.</t>
  </si>
  <si>
    <t xml:space="preserve">                         ADULTS  VALIDLY  SENTENCED  BY  COMMON  COURTS  FOR  CRIMES </t>
  </si>
  <si>
    <t>PROSECUTED  BY  PUBLIC  ACCUSATION  IN  2015</t>
  </si>
  <si>
    <r>
      <t xml:space="preserve">WOJEWÓDZTWA
</t>
    </r>
    <r>
      <rPr>
        <i/>
        <sz val="10"/>
        <rFont val="Times New Roman CE"/>
        <family val="1"/>
        <charset val="238"/>
      </rPr>
      <t>VOIVODSHIPS</t>
    </r>
  </si>
  <si>
    <r>
      <t xml:space="preserve">Ogółem
</t>
    </r>
    <r>
      <rPr>
        <i/>
        <sz val="10"/>
        <rFont val="Times New Roman CE"/>
        <family val="1"/>
        <charset val="238"/>
      </rPr>
      <t>Grand
total</t>
    </r>
  </si>
  <si>
    <t>Z liczby ogółem</t>
  </si>
  <si>
    <r>
      <t xml:space="preserve"> wybrane rodzaje przestępstw przeciwko    </t>
    </r>
    <r>
      <rPr>
        <i/>
        <sz val="10"/>
        <rFont val="Times New Roman CE"/>
        <charset val="238"/>
      </rPr>
      <t>Of grand total selected type of crime against</t>
    </r>
  </si>
  <si>
    <r>
      <t xml:space="preserve">życiu i zdrowiu
</t>
    </r>
    <r>
      <rPr>
        <i/>
        <sz val="10"/>
        <rFont val="Times New Roman CE"/>
        <family val="1"/>
        <charset val="238"/>
      </rPr>
      <t>life and health</t>
    </r>
  </si>
  <si>
    <r>
      <t>bezpieczeństwu 
w komunikacji 
s</t>
    </r>
    <r>
      <rPr>
        <i/>
        <sz val="10"/>
        <rFont val="Times New Roman CE"/>
        <charset val="238"/>
      </rPr>
      <t>afety
in transport</t>
    </r>
  </si>
  <si>
    <r>
      <t xml:space="preserve">wolności, wolności sumie-
nia i wyznania, wolności
seksualnej i obyczajności
</t>
    </r>
    <r>
      <rPr>
        <i/>
        <sz val="10"/>
        <rFont val="Times New Roman CE"/>
        <family val="1"/>
        <charset val="238"/>
      </rPr>
      <t>freedom, freedom
of conscience and religion,
sexual freedom and morals</t>
    </r>
  </si>
  <si>
    <r>
      <t xml:space="preserve">razem
</t>
    </r>
    <r>
      <rPr>
        <i/>
        <sz val="10"/>
        <rFont val="Times New Roman CE"/>
        <family val="1"/>
        <charset val="238"/>
      </rPr>
      <t>total</t>
    </r>
  </si>
  <si>
    <r>
      <t>razem</t>
    </r>
    <r>
      <rPr>
        <i/>
        <sz val="10"/>
        <rFont val="Times New Roman CE"/>
        <family val="1"/>
        <charset val="238"/>
      </rPr>
      <t xml:space="preserve">
total</t>
    </r>
  </si>
  <si>
    <r>
      <t>w tym
znęcanie
się nad
członkiem
rodziny lub
inną osobą
zależną lub
bezradną</t>
    </r>
    <r>
      <rPr>
        <i/>
        <sz val="10"/>
        <rFont val="Times New Roman CE"/>
        <family val="1"/>
        <charset val="238"/>
      </rPr>
      <t xml:space="preserve">
of which
cruelty
to family
member
or to other
dependent
or helpless
person</t>
    </r>
  </si>
  <si>
    <r>
      <t xml:space="preserve">w tym     </t>
    </r>
    <r>
      <rPr>
        <i/>
        <sz val="10"/>
        <rFont val="Times New Roman CE"/>
        <family val="1"/>
        <charset val="238"/>
      </rPr>
      <t>of which</t>
    </r>
  </si>
  <si>
    <r>
      <t xml:space="preserve">zabójstwo
</t>
    </r>
    <r>
      <rPr>
        <i/>
        <sz val="10"/>
        <rFont val="Times New Roman CE"/>
        <family val="1"/>
        <charset val="238"/>
      </rPr>
      <t>homicide</t>
    </r>
  </si>
  <si>
    <r>
      <t xml:space="preserve">uszczerbek
na zdrowiu,
udział
w bójce
lub pobiciu
</t>
    </r>
    <r>
      <rPr>
        <i/>
        <sz val="10"/>
        <rFont val="Times New Roman CE"/>
        <family val="1"/>
        <charset val="238"/>
      </rPr>
      <t>damage
to health,
partici-
pation
in violence
or assault</t>
    </r>
  </si>
  <si>
    <r>
      <t xml:space="preserve"> w tym
prowadzenie
pojazdu
na drodze
przez osobę
w stanie nie-
trzeźwym lub
pod wpływem 
środka odu-
rzającego</t>
    </r>
    <r>
      <rPr>
        <i/>
        <sz val="10"/>
        <rFont val="Times New Roman CE"/>
        <family val="1"/>
        <charset val="238"/>
      </rPr>
      <t xml:space="preserve">
of which
operating
a motor
vehicle while
under the
influence
of alcohol
or other
intoxicant</t>
    </r>
  </si>
  <si>
    <r>
      <t xml:space="preserve">w tym
zgwał-
cenie
</t>
    </r>
    <r>
      <rPr>
        <i/>
        <sz val="10"/>
        <rFont val="Times New Roman CE"/>
        <family val="1"/>
        <charset val="238"/>
      </rPr>
      <t>of which
rape</t>
    </r>
  </si>
  <si>
    <r>
      <t>kradzież</t>
    </r>
    <r>
      <rPr>
        <i/>
        <sz val="10"/>
        <rFont val="Times New Roman CE"/>
        <family val="1"/>
        <charset val="238"/>
      </rPr>
      <t xml:space="preserve">
</t>
    </r>
    <r>
      <rPr>
        <sz val="10"/>
        <rFont val="Times New Roman CE"/>
        <family val="1"/>
        <charset val="238"/>
      </rPr>
      <t xml:space="preserve">rzeczy
</t>
    </r>
    <r>
      <rPr>
        <i/>
        <sz val="10"/>
        <rFont val="Times New Roman CE"/>
        <family val="1"/>
        <charset val="238"/>
      </rPr>
      <t>property
theft</t>
    </r>
  </si>
  <si>
    <r>
      <t xml:space="preserve">kradzież
z włama-
niem
</t>
    </r>
    <r>
      <rPr>
        <i/>
        <sz val="10"/>
        <rFont val="Times New Roman CE"/>
        <family val="1"/>
        <charset val="238"/>
      </rPr>
      <t>burglary</t>
    </r>
  </si>
  <si>
    <r>
      <t xml:space="preserve">rozbój
</t>
    </r>
    <r>
      <rPr>
        <i/>
        <sz val="10"/>
        <rFont val="Times New Roman CE"/>
        <family val="1"/>
        <charset val="238"/>
      </rPr>
      <t>robbery</t>
    </r>
  </si>
  <si>
    <r>
      <t>POLSKA</t>
    </r>
    <r>
      <rPr>
        <b/>
        <i/>
        <vertAlign val="superscript"/>
        <sz val="11"/>
        <rFont val="Times New Roman CE"/>
        <family val="1"/>
        <charset val="238"/>
      </rPr>
      <t xml:space="preserve">a     </t>
    </r>
    <r>
      <rPr>
        <b/>
        <i/>
        <sz val="11"/>
        <rFont val="Times New Roman CE"/>
        <family val="1"/>
        <charset val="238"/>
      </rPr>
      <t>POLAND</t>
    </r>
    <r>
      <rPr>
        <i/>
        <vertAlign val="superscript"/>
        <sz val="11"/>
        <rFont val="Times New Roman CE"/>
        <family val="1"/>
        <charset val="238"/>
      </rPr>
      <t>a</t>
    </r>
  </si>
  <si>
    <t xml:space="preserve">w podziale na województwa. </t>
  </si>
  <si>
    <t>by voivodships.</t>
  </si>
  <si>
    <t xml:space="preserve">                         FAMILY CASES IN 2015</t>
  </si>
  <si>
    <r>
      <t xml:space="preserve">WOJEWÓDZTWA
</t>
    </r>
    <r>
      <rPr>
        <i/>
        <sz val="9"/>
        <rFont val="Times New Roman CE"/>
        <family val="1"/>
        <charset val="238"/>
      </rPr>
      <t>VOIVODSHIPS</t>
    </r>
    <r>
      <rPr>
        <sz val="9"/>
        <rFont val="Times New Roman CE"/>
        <family val="1"/>
        <charset val="238"/>
      </rPr>
      <t xml:space="preserve">
OKRĘGI  SĄDÓW
OKRĘGOWYCH</t>
    </r>
    <r>
      <rPr>
        <i/>
        <sz val="9"/>
        <rFont val="Times New Roman CE"/>
        <family val="1"/>
        <charset val="238"/>
      </rPr>
      <t xml:space="preserve">
DISTRICTS OF
REGIONAL COURTS</t>
    </r>
  </si>
  <si>
    <r>
      <t xml:space="preserve">Ogółem
</t>
    </r>
    <r>
      <rPr>
        <i/>
        <sz val="9"/>
        <rFont val="Times New Roman CE"/>
        <family val="1"/>
        <charset val="238"/>
      </rPr>
      <t>Total</t>
    </r>
  </si>
  <si>
    <r>
      <t xml:space="preserve">Z tego załatwiono spraw      </t>
    </r>
    <r>
      <rPr>
        <i/>
        <sz val="9"/>
        <rFont val="Times New Roman CE"/>
        <family val="1"/>
        <charset val="238"/>
      </rPr>
      <t>Of which cases resolved concerning</t>
    </r>
  </si>
  <si>
    <r>
      <t>o rozwód</t>
    </r>
    <r>
      <rPr>
        <i/>
        <sz val="9"/>
        <rFont val="Times New Roman CE"/>
        <family val="1"/>
        <charset val="238"/>
      </rPr>
      <t xml:space="preserve">
divorce</t>
    </r>
  </si>
  <si>
    <r>
      <t>o sepa-
rację</t>
    </r>
    <r>
      <rPr>
        <i/>
        <sz val="9"/>
        <rFont val="Times New Roman CE"/>
        <family val="1"/>
        <charset val="238"/>
      </rPr>
      <t xml:space="preserve">
sepa-
ration</t>
    </r>
  </si>
  <si>
    <r>
      <t xml:space="preserve">o alimenty
</t>
    </r>
    <r>
      <rPr>
        <i/>
        <sz val="9"/>
        <rFont val="Times New Roman CE"/>
        <family val="1"/>
        <charset val="238"/>
      </rPr>
      <t>alimony</t>
    </r>
  </si>
  <si>
    <r>
      <t>w związku
z demora-
lizacją</t>
    </r>
    <r>
      <rPr>
        <i/>
        <sz val="9"/>
        <rFont val="Times New Roman CE"/>
        <family val="1"/>
        <charset val="238"/>
      </rPr>
      <t xml:space="preserve">
involving
demoraliza-
tion</t>
    </r>
  </si>
  <si>
    <r>
      <t>w związku
z czynami
karalnymi</t>
    </r>
    <r>
      <rPr>
        <i/>
        <sz val="9"/>
        <rFont val="Times New Roman CE"/>
        <family val="1"/>
        <charset val="238"/>
      </rPr>
      <t xml:space="preserve">
involving
punishable
acts</t>
    </r>
  </si>
  <si>
    <r>
      <t xml:space="preserve">POLSKA  </t>
    </r>
    <r>
      <rPr>
        <b/>
        <i/>
        <sz val="10"/>
        <rFont val="Times New Roman CE"/>
        <family val="1"/>
        <charset val="238"/>
      </rPr>
      <t>POLAND</t>
    </r>
  </si>
  <si>
    <t xml:space="preserve">                         FAMILY CASES IN 2015 (cont.)</t>
  </si>
  <si>
    <r>
      <t xml:space="preserve">Opolskie </t>
    </r>
    <r>
      <rPr>
        <sz val="10"/>
        <rFont val="Times New Roman CE"/>
        <charset val="238"/>
      </rPr>
      <t xml:space="preserve">– okręg   </t>
    </r>
  </si>
  <si>
    <r>
      <t xml:space="preserve">   district</t>
    </r>
    <r>
      <rPr>
        <sz val="10"/>
        <rFont val="Times New Roman CE"/>
        <family val="1"/>
        <charset val="238"/>
      </rPr>
      <t xml:space="preserve"> opolski </t>
    </r>
  </si>
  <si>
    <t>białostocki</t>
  </si>
  <si>
    <r>
      <t>Świętokrzyskie</t>
    </r>
    <r>
      <rPr>
        <sz val="10"/>
        <rFont val="Times New Roman CE"/>
        <charset val="238"/>
      </rPr>
      <t xml:space="preserve"> – okręg</t>
    </r>
  </si>
  <si>
    <r>
      <t xml:space="preserve">       d</t>
    </r>
    <r>
      <rPr>
        <i/>
        <sz val="10"/>
        <rFont val="Times New Roman CE"/>
        <family val="1"/>
        <charset val="238"/>
      </rPr>
      <t xml:space="preserve">istrict kielecki </t>
    </r>
  </si>
  <si>
    <r>
      <t xml:space="preserve">    </t>
    </r>
    <r>
      <rPr>
        <b/>
        <sz val="9"/>
        <rFont val="Times New Roman CE"/>
        <charset val="238"/>
      </rPr>
      <t xml:space="preserve"> Ź r ó d ł o:</t>
    </r>
    <r>
      <rPr>
        <sz val="9"/>
        <rFont val="Times New Roman CE"/>
        <charset val="238"/>
      </rPr>
      <t xml:space="preserve"> dane Ministerstwa Sprawiedliwości.</t>
    </r>
  </si>
  <si>
    <r>
      <t xml:space="preserve">     S o u r c e:</t>
    </r>
    <r>
      <rPr>
        <i/>
        <sz val="9"/>
        <rFont val="Times New Roman CE"/>
        <family val="1"/>
        <charset val="238"/>
      </rPr>
      <t xml:space="preserve"> data of the Ministry of Justice.</t>
    </r>
  </si>
  <si>
    <t xml:space="preserve">                        Stan w dniu 31 XII                 </t>
  </si>
  <si>
    <t xml:space="preserve">                        NATIONAL JUDICIAL REGISTER IN 2015</t>
  </si>
  <si>
    <t xml:space="preserve">                        As of 31 XII</t>
  </si>
  <si>
    <r>
      <t xml:space="preserve">SĄDY REJESTROWE
(sądy gospodarcze prowadzące
Krajowy Rejestr
Sądowy)
</t>
    </r>
    <r>
      <rPr>
        <i/>
        <sz val="10"/>
        <rFont val="Times New Roman CE"/>
        <family val="1"/>
        <charset val="238"/>
      </rPr>
      <t xml:space="preserve">REGISTRATION COURTS
(commercial courts
conducting National
Judicial Register) </t>
    </r>
  </si>
  <si>
    <r>
      <t xml:space="preserve">Rejestr  Przedsiębiorców
</t>
    </r>
    <r>
      <rPr>
        <i/>
        <sz val="10"/>
        <rFont val="Times New Roman CE"/>
        <family val="1"/>
        <charset val="238"/>
      </rPr>
      <t xml:space="preserve">Register of </t>
    </r>
    <r>
      <rPr>
        <i/>
        <sz val="10"/>
        <rFont val="Times New Roman CE"/>
        <charset val="238"/>
      </rPr>
      <t xml:space="preserve">Entrepreneurs </t>
    </r>
    <r>
      <rPr>
        <i/>
        <sz val="10"/>
        <rFont val="Times New Roman CE"/>
        <family val="1"/>
        <charset val="238"/>
      </rPr>
      <t xml:space="preserve">        </t>
    </r>
    <r>
      <rPr>
        <sz val="10"/>
        <rFont val="Times New Roman CE"/>
        <family val="1"/>
        <charset val="238"/>
      </rPr>
      <t xml:space="preserve">                                                </t>
    </r>
    <r>
      <rPr>
        <i/>
        <sz val="12"/>
        <rFont val="Times New Roman CE"/>
        <family val="1"/>
        <charset val="238"/>
      </rPr>
      <t/>
    </r>
  </si>
  <si>
    <r>
      <t xml:space="preserve">Rejestr  Stowarzyszeń,
Innych Organizacji Społecznych
i  Zawodowych, Fundacji
i </t>
    </r>
    <r>
      <rPr>
        <sz val="10"/>
        <rFont val="Times New Roman CE"/>
        <charset val="238"/>
      </rPr>
      <t>Samodzielnych</t>
    </r>
    <r>
      <rPr>
        <sz val="10"/>
        <rFont val="Times New Roman CE"/>
        <family val="1"/>
        <charset val="238"/>
      </rPr>
      <t xml:space="preserve"> Publicznych Zakładów
Opieki Zdrowotnej
</t>
    </r>
    <r>
      <rPr>
        <i/>
        <sz val="10"/>
        <rFont val="Times New Roman CE"/>
        <family val="1"/>
        <charset val="238"/>
      </rPr>
      <t xml:space="preserve">Register of Associations,
Other Social and Professional
Organizations, Foundations
and </t>
    </r>
    <r>
      <rPr>
        <i/>
        <sz val="10"/>
        <rFont val="Times New Roman CE"/>
        <charset val="238"/>
      </rPr>
      <t>Independent</t>
    </r>
    <r>
      <rPr>
        <i/>
        <sz val="10"/>
        <rFont val="Times New Roman CE"/>
        <family val="1"/>
        <charset val="238"/>
      </rPr>
      <t xml:space="preserve"> Public Health Care Facilities</t>
    </r>
  </si>
  <si>
    <r>
      <t xml:space="preserve">Rejestr
Dłużni-
ków
Niewy-
płacalnych
</t>
    </r>
    <r>
      <rPr>
        <i/>
        <sz val="10"/>
        <rFont val="Times New Roman CE"/>
        <family val="1"/>
        <charset val="238"/>
      </rPr>
      <t>Register of
Insolvent
Debtors</t>
    </r>
  </si>
  <si>
    <r>
      <t xml:space="preserve">przed-
siębior-
stwa 
państ-
wowe
</t>
    </r>
    <r>
      <rPr>
        <i/>
        <sz val="10"/>
        <rFont val="Times New Roman CE"/>
        <family val="1"/>
        <charset val="238"/>
      </rPr>
      <t xml:space="preserve">state-
-owned
enter-
prises </t>
    </r>
  </si>
  <si>
    <r>
      <t xml:space="preserve">przed-
siębior-
stwa
zagra-
niczne 
</t>
    </r>
    <r>
      <rPr>
        <i/>
        <sz val="10"/>
        <rFont val="Times New Roman CE"/>
        <family val="1"/>
        <charset val="238"/>
      </rPr>
      <t>foreign
enter-
prises</t>
    </r>
  </si>
  <si>
    <r>
      <t>społecz-
no-za
wodowe
organi-
zacje
rol-
ników</t>
    </r>
    <r>
      <rPr>
        <i/>
        <vertAlign val="superscript"/>
        <sz val="10"/>
        <rFont val="Times New Roman CE"/>
        <charset val="238"/>
      </rPr>
      <t>a</t>
    </r>
    <r>
      <rPr>
        <sz val="10"/>
        <rFont val="Times New Roman CE"/>
        <charset val="238"/>
      </rPr>
      <t xml:space="preserve">
</t>
    </r>
    <r>
      <rPr>
        <i/>
        <sz val="10"/>
        <rFont val="Times New Roman CE"/>
        <family val="1"/>
        <charset val="238"/>
      </rPr>
      <t>profes-
sional 
organi-
zations
of  
farmers</t>
    </r>
    <r>
      <rPr>
        <i/>
        <vertAlign val="superscript"/>
        <sz val="10"/>
        <rFont val="Times New Roman CE"/>
        <charset val="238"/>
      </rPr>
      <t>a</t>
    </r>
  </si>
  <si>
    <r>
      <t xml:space="preserve">spół-
dziel-
nie
</t>
    </r>
    <r>
      <rPr>
        <i/>
        <sz val="10"/>
        <rFont val="Times New Roman CE"/>
        <family val="1"/>
        <charset val="238"/>
      </rPr>
      <t>coope
ratives</t>
    </r>
  </si>
  <si>
    <r>
      <t xml:space="preserve">spółki handlowe
</t>
    </r>
    <r>
      <rPr>
        <i/>
        <sz val="10"/>
        <rFont val="Times New Roman CE"/>
        <charset val="238"/>
      </rPr>
      <t xml:space="preserve">commercial 
companies </t>
    </r>
  </si>
  <si>
    <r>
      <t>stowa-
rzy-
szenia</t>
    </r>
    <r>
      <rPr>
        <i/>
        <vertAlign val="superscript"/>
        <sz val="10"/>
        <rFont val="Times New Roman CE"/>
        <charset val="238"/>
      </rPr>
      <t>b</t>
    </r>
    <r>
      <rPr>
        <i/>
        <sz val="10"/>
        <rFont val="Times New Roman CE"/>
        <family val="1"/>
        <charset val="238"/>
      </rPr>
      <t xml:space="preserve">
associa-
tions</t>
    </r>
    <r>
      <rPr>
        <i/>
        <vertAlign val="superscript"/>
        <sz val="10"/>
        <rFont val="Times New Roman CE"/>
        <charset val="238"/>
      </rPr>
      <t>b</t>
    </r>
  </si>
  <si>
    <r>
      <t xml:space="preserve">związki
zawo-
dowe
</t>
    </r>
    <r>
      <rPr>
        <i/>
        <sz val="10"/>
        <rFont val="Times New Roman CE"/>
        <family val="1"/>
        <charset val="238"/>
      </rPr>
      <t xml:space="preserve">trade
unions </t>
    </r>
  </si>
  <si>
    <r>
      <t xml:space="preserve">izby 
gospo-
darcze 
</t>
    </r>
    <r>
      <rPr>
        <i/>
        <sz val="10"/>
        <rFont val="Times New Roman CE"/>
        <family val="1"/>
        <charset val="238"/>
      </rPr>
      <t>econo-
mic
cham-
bers</t>
    </r>
  </si>
  <si>
    <r>
      <t xml:space="preserve">jawne
</t>
    </r>
    <r>
      <rPr>
        <i/>
        <sz val="10"/>
        <rFont val="Times New Roman CE"/>
        <charset val="238"/>
      </rPr>
      <t>unlimi-
ted 
partner-
ships</t>
    </r>
  </si>
  <si>
    <r>
      <t xml:space="preserve">z ograni-
czoną 
odpowie- 
dzial-
nością
</t>
    </r>
    <r>
      <rPr>
        <i/>
        <sz val="10"/>
        <rFont val="Times New Roman CE"/>
        <charset val="238"/>
      </rPr>
      <t>limited 
liability 
compa-
nies</t>
    </r>
  </si>
  <si>
    <t>55</t>
  </si>
  <si>
    <t>26</t>
  </si>
  <si>
    <t>451</t>
  </si>
  <si>
    <t>11446</t>
  </si>
  <si>
    <t>35146</t>
  </si>
  <si>
    <t>300467</t>
  </si>
  <si>
    <r>
      <t>M.st.</t>
    </r>
    <r>
      <rPr>
        <sz val="10"/>
        <rFont val="Times New Roman CE"/>
        <family val="1"/>
        <charset val="238"/>
      </rPr>
      <t xml:space="preserve"> Warszawa</t>
    </r>
  </si>
  <si>
    <t>Białystok</t>
  </si>
  <si>
    <t>Bielsko-Biała</t>
  </si>
  <si>
    <t>Bydgoszcz</t>
  </si>
  <si>
    <t>Częstochowa</t>
  </si>
  <si>
    <t>Gdańsk</t>
  </si>
  <si>
    <t>Gliwice</t>
  </si>
  <si>
    <t>Katowice</t>
  </si>
  <si>
    <t>Kielce</t>
  </si>
  <si>
    <t>Koszalin</t>
  </si>
  <si>
    <t>Kraków</t>
  </si>
  <si>
    <t>Lublin</t>
  </si>
  <si>
    <t>Łódź</t>
  </si>
  <si>
    <t>Olsztyn</t>
  </si>
  <si>
    <t>Opole</t>
  </si>
  <si>
    <t>Poznań</t>
  </si>
  <si>
    <t>Rzeszów</t>
  </si>
  <si>
    <t>Szczecin</t>
  </si>
  <si>
    <t>Toruń</t>
  </si>
  <si>
    <t>Wrocław</t>
  </si>
  <si>
    <t>Zielona Góra</t>
  </si>
  <si>
    <r>
      <t xml:space="preserve">     a </t>
    </r>
    <r>
      <rPr>
        <sz val="10"/>
        <rFont val="Times New Roman CE"/>
        <family val="1"/>
        <charset val="238"/>
      </rPr>
      <t xml:space="preserve"> Prowadzące działalność gospodarczą.   </t>
    </r>
    <r>
      <rPr>
        <i/>
        <sz val="10"/>
        <rFont val="Times New Roman CE"/>
        <charset val="238"/>
      </rPr>
      <t>b</t>
    </r>
    <r>
      <rPr>
        <sz val="10"/>
        <rFont val="Times New Roman CE"/>
        <family val="1"/>
        <charset val="238"/>
      </rPr>
      <t xml:space="preserve">  Z wyłączeniem stowarzyszeń kultury fizycznej i związków sportowych.  </t>
    </r>
  </si>
  <si>
    <t xml:space="preserve">     a  Conducting economic activity.   b  Excluding physical education associations and sports associations.   </t>
  </si>
  <si>
    <r>
      <t xml:space="preserve">     N o t e.</t>
    </r>
    <r>
      <rPr>
        <i/>
        <sz val="10"/>
        <rFont val="Times New Roman CE"/>
        <family val="1"/>
        <charset val="238"/>
      </rPr>
      <t xml:space="preserve"> Moreover, in the register there are  also included the following entities:12 research-development units, </t>
    </r>
  </si>
  <si>
    <r>
      <t xml:space="preserve">     </t>
    </r>
    <r>
      <rPr>
        <b/>
        <i/>
        <sz val="10"/>
        <rFont val="Times New Roman CE"/>
        <charset val="238"/>
      </rPr>
      <t>S o u r c e:</t>
    </r>
    <r>
      <rPr>
        <i/>
        <sz val="10"/>
        <rFont val="Times New Roman CE"/>
        <family val="1"/>
        <charset val="238"/>
      </rPr>
      <t xml:space="preserve"> data of the Ministry of Justice.</t>
    </r>
  </si>
  <si>
    <t>208</t>
  </si>
  <si>
    <t>x</t>
  </si>
  <si>
    <r>
      <t>26836</t>
    </r>
    <r>
      <rPr>
        <b/>
        <vertAlign val="superscript"/>
        <sz val="10"/>
        <color theme="1"/>
        <rFont val="Times New Roman"/>
        <family val="1"/>
        <charset val="238"/>
      </rPr>
      <t>l</t>
    </r>
  </si>
  <si>
    <r>
      <t>260034</t>
    </r>
    <r>
      <rPr>
        <b/>
        <vertAlign val="superscript"/>
        <sz val="10"/>
        <rFont val="Times New Roman"/>
        <family val="1"/>
        <charset val="238"/>
      </rPr>
      <t>l</t>
    </r>
  </si>
  <si>
    <r>
      <t>179</t>
    </r>
    <r>
      <rPr>
        <b/>
        <vertAlign val="superscript"/>
        <sz val="10"/>
        <rFont val="Times New Roman"/>
        <family val="1"/>
        <charset val="238"/>
      </rPr>
      <t>l</t>
    </r>
  </si>
  <si>
    <r>
      <t>81</t>
    </r>
    <r>
      <rPr>
        <b/>
        <vertAlign val="superscript"/>
        <sz val="10"/>
        <rFont val="Times New Roman"/>
        <family val="1"/>
        <charset val="238"/>
      </rPr>
      <t>l</t>
    </r>
  </si>
  <si>
    <t xml:space="preserve">136 craftsmen organizations, 112 employers' associations, 926 physical education associations and sports associations.  </t>
  </si>
  <si>
    <t xml:space="preserve">pracodawców – 112, stowarzyszenia kultury fizycznej  i związków sportowych – 926.      </t>
  </si>
  <si>
    <r>
      <t xml:space="preserve">  </t>
    </r>
    <r>
      <rPr>
        <sz val="10"/>
        <rFont val="Times New Roman CE"/>
        <family val="1"/>
        <charset val="238"/>
      </rPr>
      <t xml:space="preserve">   </t>
    </r>
    <r>
      <rPr>
        <b/>
        <sz val="10"/>
        <rFont val="Times New Roman CE"/>
        <family val="1"/>
        <charset val="238"/>
      </rPr>
      <t>Ź r ó d ł o:</t>
    </r>
    <r>
      <rPr>
        <sz val="10"/>
        <rFont val="Times New Roman CE"/>
        <family val="1"/>
        <charset val="238"/>
      </rPr>
      <t xml:space="preserve"> dane Ministerstwa Sprawiedliwości.</t>
    </r>
  </si>
  <si>
    <r>
      <t xml:space="preserve">WOJEWÓDZWA
</t>
    </r>
    <r>
      <rPr>
        <i/>
        <sz val="11"/>
        <rFont val="Times New Roman"/>
        <family val="1"/>
        <charset val="238"/>
      </rPr>
      <t>VOIVODSHIPS</t>
    </r>
  </si>
  <si>
    <r>
      <t xml:space="preserve">Ogółem
</t>
    </r>
    <r>
      <rPr>
        <i/>
        <sz val="10"/>
        <rFont val="Times New Roman"/>
        <family val="1"/>
        <charset val="238"/>
      </rPr>
      <t>Total</t>
    </r>
  </si>
  <si>
    <r>
      <t xml:space="preserve">Na 10 tys. 
ludności
</t>
    </r>
    <r>
      <rPr>
        <i/>
        <sz val="10"/>
        <rFont val="Times New Roman"/>
        <family val="1"/>
        <charset val="238"/>
      </rPr>
      <t>Per 10
thous.
population</t>
    </r>
  </si>
  <si>
    <r>
      <t xml:space="preserve">Z liczby ogółem    </t>
    </r>
    <r>
      <rPr>
        <i/>
        <sz val="10"/>
        <rFont val="Times New Roman"/>
        <family val="1"/>
        <charset val="238"/>
      </rPr>
      <t>Of total</t>
    </r>
  </si>
  <si>
    <r>
      <t xml:space="preserve">miasta
</t>
    </r>
    <r>
      <rPr>
        <i/>
        <sz val="10"/>
        <rFont val="Times New Roman"/>
        <family val="1"/>
        <charset val="238"/>
      </rPr>
      <t>urban 
areas</t>
    </r>
  </si>
  <si>
    <r>
      <t xml:space="preserve">wieś
</t>
    </r>
    <r>
      <rPr>
        <i/>
        <sz val="10"/>
        <rFont val="Times New Roman"/>
        <family val="1"/>
        <charset val="238"/>
      </rPr>
      <t>rural
areas</t>
    </r>
  </si>
  <si>
    <r>
      <t xml:space="preserve">przestępstwa
o charakterze
</t>
    </r>
    <r>
      <rPr>
        <i/>
        <sz val="10"/>
        <rFont val="Times New Roman"/>
        <family val="1"/>
        <charset val="238"/>
      </rPr>
      <t>type of crime</t>
    </r>
  </si>
  <si>
    <r>
      <t>kryminal-
nym</t>
    </r>
    <r>
      <rPr>
        <i/>
        <sz val="10"/>
        <rFont val="Times New Roman"/>
        <family val="1"/>
        <charset val="238"/>
      </rPr>
      <t xml:space="preserve">
criminal</t>
    </r>
  </si>
  <si>
    <r>
      <t xml:space="preserve">gospo-
darczym
</t>
    </r>
    <r>
      <rPr>
        <i/>
        <sz val="10"/>
        <rFont val="Times New Roman"/>
        <family val="1"/>
        <charset val="238"/>
      </rPr>
      <t>economic</t>
    </r>
  </si>
  <si>
    <r>
      <t xml:space="preserve">POLSKA   </t>
    </r>
    <r>
      <rPr>
        <b/>
        <i/>
        <sz val="11"/>
        <rFont val="Times New Roman"/>
        <family val="1"/>
        <charset val="238"/>
      </rPr>
      <t>POLAND</t>
    </r>
  </si>
  <si>
    <r>
      <t>WOJEWÓDZTWA</t>
    </r>
    <r>
      <rPr>
        <i/>
        <sz val="10"/>
        <rFont val="Times New Roman"/>
        <family val="1"/>
        <charset val="238"/>
      </rPr>
      <t xml:space="preserve">
VOIVODSHIPS</t>
    </r>
  </si>
  <si>
    <r>
      <t>Ogółem</t>
    </r>
    <r>
      <rPr>
        <i/>
        <sz val="10"/>
        <rFont val="Times New Roman"/>
        <family val="1"/>
        <charset val="238"/>
      </rPr>
      <t xml:space="preserve">
Total</t>
    </r>
  </si>
  <si>
    <r>
      <t xml:space="preserve">W tym rodzaje przestępstw przeciwko     </t>
    </r>
    <r>
      <rPr>
        <i/>
        <sz val="10"/>
        <rFont val="Times New Roman"/>
        <family val="1"/>
        <charset val="238"/>
      </rPr>
      <t>Of which type of crime against</t>
    </r>
  </si>
  <si>
    <r>
      <t xml:space="preserve">życiu
i zdrowiu
</t>
    </r>
    <r>
      <rPr>
        <i/>
        <sz val="10"/>
        <rFont val="Times New Roman"/>
        <family val="1"/>
        <charset val="238"/>
      </rPr>
      <t>life
and
health</t>
    </r>
  </si>
  <si>
    <r>
      <t xml:space="preserve">bezpie-
czeństwu
powszech-
nemu
i bezpie-
czeństwu
w komuni-
kacji
</t>
    </r>
    <r>
      <rPr>
        <i/>
        <sz val="10"/>
        <rFont val="Times New Roman"/>
        <family val="1"/>
        <charset val="238"/>
      </rPr>
      <t>public
safety and
safety in
transport</t>
    </r>
  </si>
  <si>
    <r>
      <t xml:space="preserve">wolności,
wolności
sumienia
i wyznania
</t>
    </r>
    <r>
      <rPr>
        <i/>
        <sz val="10"/>
        <rFont val="Times New Roman"/>
        <family val="1"/>
        <charset val="238"/>
      </rPr>
      <t>freedom,
freedom
of con-
science
and
religion</t>
    </r>
  </si>
  <si>
    <r>
      <t xml:space="preserve">wolności
seksualnej
i obyczaj-
ności
</t>
    </r>
    <r>
      <rPr>
        <i/>
        <sz val="10"/>
        <rFont val="Times New Roman"/>
        <family val="1"/>
        <charset val="238"/>
      </rPr>
      <t>sexual
freedom
and
morals</t>
    </r>
  </si>
  <si>
    <r>
      <t xml:space="preserve">rodzinie
i opiece
</t>
    </r>
    <r>
      <rPr>
        <i/>
        <sz val="10"/>
        <rFont val="Times New Roman"/>
        <family val="1"/>
        <charset val="238"/>
      </rPr>
      <t>the family
and
guardian-
ship</t>
    </r>
  </si>
  <si>
    <r>
      <t xml:space="preserve">czci i nie-
tykalności
cielesnej
</t>
    </r>
    <r>
      <rPr>
        <i/>
        <sz val="10"/>
        <rFont val="Times New Roman"/>
        <family val="1"/>
        <charset val="238"/>
      </rPr>
      <t>good
name
and per-
sonal
integrity</t>
    </r>
  </si>
  <si>
    <r>
      <t xml:space="preserve">mieniu
</t>
    </r>
    <r>
      <rPr>
        <i/>
        <sz val="10"/>
        <rFont val="Times New Roman"/>
        <family val="1"/>
        <charset val="238"/>
      </rPr>
      <t>property</t>
    </r>
  </si>
  <si>
    <r>
      <t xml:space="preserve">w %     </t>
    </r>
    <r>
      <rPr>
        <i/>
        <sz val="10"/>
        <rFont val="Times New Roman"/>
        <family val="1"/>
        <charset val="238"/>
      </rPr>
      <t>in %</t>
    </r>
  </si>
  <si>
    <r>
      <t xml:space="preserve">POLSKA  </t>
    </r>
    <r>
      <rPr>
        <b/>
        <i/>
        <sz val="11"/>
        <rFont val="Times New Roman"/>
        <family val="1"/>
        <charset val="238"/>
      </rPr>
      <t>POLAND</t>
    </r>
  </si>
  <si>
    <r>
      <t xml:space="preserve">     U w a g a.</t>
    </r>
    <r>
      <rPr>
        <sz val="10"/>
        <rFont val="Times New Roman CE"/>
        <family val="1"/>
        <charset val="238"/>
      </rPr>
      <t xml:space="preserve"> Ponadto w rejestrze znajdują się także: jednostki badawczo-rozwojowe – 12, spółki komandytowe – 20200, spółki </t>
    </r>
  </si>
  <si>
    <t>–</t>
  </si>
  <si>
    <r>
      <t xml:space="preserve">W tym
mężczyźni
</t>
    </r>
    <r>
      <rPr>
        <i/>
        <sz val="10"/>
        <rFont val="Times New Roman CE"/>
        <family val="1"/>
        <charset val="238"/>
      </rPr>
      <t>Of which
males</t>
    </r>
  </si>
  <si>
    <r>
      <t xml:space="preserve">rodzinie i opiece
</t>
    </r>
    <r>
      <rPr>
        <i/>
        <sz val="10"/>
        <rFont val="Times New Roman CE"/>
        <family val="1"/>
        <charset val="238"/>
      </rPr>
      <t>family and guardianship</t>
    </r>
  </si>
  <si>
    <r>
      <t xml:space="preserve">    a</t>
    </r>
    <r>
      <rPr>
        <sz val="10"/>
        <rFont val="Times New Roman CE"/>
        <family val="1"/>
        <charset val="238"/>
      </rPr>
      <t xml:space="preserve"> Łącznie z osobami skazanymi za przestępstwa popełnione za granicą i w miejscu nieokreślonym −  nieujętymi </t>
    </r>
  </si>
  <si>
    <r>
      <t xml:space="preserve">    Ź r ó d ł o</t>
    </r>
    <r>
      <rPr>
        <sz val="10"/>
        <rFont val="Times New Roman CE"/>
        <family val="1"/>
        <charset val="238"/>
      </rPr>
      <t>: dane Ministerstwa Sprawiedliwości.</t>
    </r>
  </si>
  <si>
    <t xml:space="preserve">    a Including persons sentenced for crimes committed abroad and in unspecified place, not included in the division </t>
  </si>
  <si>
    <r>
      <t xml:space="preserve">    S o u r c e:</t>
    </r>
    <r>
      <rPr>
        <i/>
        <sz val="10"/>
        <rFont val="Times New Roman CE"/>
        <family val="1"/>
        <charset val="238"/>
      </rPr>
      <t xml:space="preserve"> data of the Ministry of Justice.</t>
    </r>
  </si>
  <si>
    <r>
      <t xml:space="preserve">w tym 
</t>
    </r>
    <r>
      <rPr>
        <i/>
        <sz val="10"/>
        <rFont val="Times New Roman CE"/>
        <charset val="238"/>
      </rPr>
      <t xml:space="preserve">of which  </t>
    </r>
    <r>
      <rPr>
        <sz val="10"/>
        <rFont val="Times New Roman CE"/>
        <family val="1"/>
        <charset val="238"/>
      </rPr>
      <t xml:space="preserve"> </t>
    </r>
  </si>
  <si>
    <r>
      <t>WOJEWÓDZTWA</t>
    </r>
    <r>
      <rPr>
        <i/>
        <sz val="11"/>
        <rFont val="Times New Roman"/>
        <family val="1"/>
        <charset val="238"/>
      </rPr>
      <t xml:space="preserve">
VOIVODSHIPS</t>
    </r>
  </si>
  <si>
    <r>
      <t xml:space="preserve">Przeciwko życiu i zdrowiu
</t>
    </r>
    <r>
      <rPr>
        <i/>
        <sz val="11"/>
        <rFont val="Times New Roman"/>
        <family val="1"/>
        <charset val="238"/>
      </rPr>
      <t>Against life and health</t>
    </r>
  </si>
  <si>
    <r>
      <t xml:space="preserve">Przeciwko
bezpieczeństwu
powszechnemu
i bezpieczeństwu
w komunikacji
</t>
    </r>
    <r>
      <rPr>
        <i/>
        <sz val="11"/>
        <rFont val="Times New Roman"/>
        <family val="1"/>
        <charset val="238"/>
      </rPr>
      <t>Against public safety and safety
in transport</t>
    </r>
  </si>
  <si>
    <r>
      <t xml:space="preserve">Przeciwko
wolności
seksualnej
i obyczajności
</t>
    </r>
    <r>
      <rPr>
        <i/>
        <sz val="11"/>
        <rFont val="Times New Roman"/>
        <family val="1"/>
        <charset val="238"/>
      </rPr>
      <t>Against sexual freedom
and morals</t>
    </r>
  </si>
  <si>
    <r>
      <t xml:space="preserve">Prze-
ciwko
mieniu
</t>
    </r>
    <r>
      <rPr>
        <i/>
        <sz val="11"/>
        <rFont val="Times New Roman"/>
        <family val="1"/>
        <charset val="238"/>
      </rPr>
      <t>Against
property</t>
    </r>
  </si>
  <si>
    <r>
      <t>Przestępstwa z ustaw szczególnych</t>
    </r>
    <r>
      <rPr>
        <i/>
        <sz val="11"/>
        <rFont val="Times New Roman"/>
        <family val="1"/>
        <charset val="238"/>
      </rPr>
      <t xml:space="preserve">                      - </t>
    </r>
    <r>
      <rPr>
        <sz val="11"/>
        <rFont val="Times New Roman"/>
        <family val="1"/>
        <charset val="238"/>
      </rPr>
      <t>o przeciw-działaniu narkomani</t>
    </r>
    <r>
      <rPr>
        <i/>
        <sz val="11"/>
        <rFont val="Times New Roman"/>
        <family val="1"/>
        <charset val="238"/>
      </rPr>
      <t xml:space="preserve"> Crimes by specific laws - on Fighting Drug Addiction</t>
    </r>
  </si>
  <si>
    <r>
      <t>ogółem</t>
    </r>
    <r>
      <rPr>
        <i/>
        <sz val="11"/>
        <rFont val="Times New Roman"/>
        <family val="1"/>
        <charset val="238"/>
      </rPr>
      <t xml:space="preserve">
total</t>
    </r>
  </si>
  <si>
    <r>
      <t xml:space="preserve">w tym
drogowe
</t>
    </r>
    <r>
      <rPr>
        <i/>
        <sz val="11"/>
        <rFont val="Times New Roman"/>
        <family val="1"/>
        <charset val="238"/>
      </rPr>
      <t>of which
traffic</t>
    </r>
  </si>
  <si>
    <r>
      <t xml:space="preserve">w tym
zgwał-
cenie
</t>
    </r>
    <r>
      <rPr>
        <i/>
        <sz val="11"/>
        <rFont val="Times New Roman"/>
        <family val="1"/>
        <charset val="238"/>
      </rPr>
      <t>of which
rape</t>
    </r>
  </si>
  <si>
    <r>
      <t xml:space="preserve">zabój-
stwo
</t>
    </r>
    <r>
      <rPr>
        <i/>
        <sz val="11"/>
        <rFont val="Times New Roman"/>
        <family val="1"/>
        <charset val="238"/>
      </rPr>
      <t>homi-
cide</t>
    </r>
  </si>
  <si>
    <r>
      <t xml:space="preserve">uszczer-
bek na zdrowiu,
udział
w bójce
lub
pobiciu
</t>
    </r>
    <r>
      <rPr>
        <i/>
        <sz val="11"/>
        <rFont val="Times New Roman"/>
        <family val="1"/>
        <charset val="238"/>
      </rPr>
      <t>damage
to health,
partici-
pation
in vio-
lence
or
assault</t>
    </r>
  </si>
  <si>
    <r>
      <t xml:space="preserve">Prze-
ciwko
wolności,
wolności
sumienia
i wyzna-
nia
</t>
    </r>
    <r>
      <rPr>
        <i/>
        <sz val="11"/>
        <rFont val="Times New Roman"/>
        <family val="1"/>
        <charset val="238"/>
      </rPr>
      <t>Against
freedom,
freedom
of con-
science
and
religion</t>
    </r>
  </si>
  <si>
    <r>
      <t xml:space="preserve">Prze-
ciwko
rodzinie
i opiece
</t>
    </r>
    <r>
      <rPr>
        <i/>
        <sz val="11"/>
        <rFont val="Times New Roman"/>
        <family val="1"/>
        <charset val="238"/>
      </rPr>
      <t>Against 
the
family
and
guardi-
anship</t>
    </r>
  </si>
  <si>
    <r>
      <t xml:space="preserve">w tym    </t>
    </r>
    <r>
      <rPr>
        <i/>
        <sz val="11"/>
        <rFont val="Times New Roman"/>
        <family val="1"/>
        <charset val="238"/>
      </rPr>
      <t>of which</t>
    </r>
  </si>
  <si>
    <r>
      <t xml:space="preserve">     N o t e.</t>
    </r>
    <r>
      <rPr>
        <i/>
        <sz val="10"/>
        <rFont val="Times New Roman CE"/>
        <family val="1"/>
        <charset val="238"/>
      </rPr>
      <t xml:space="preserve"> Moreover, 33965 criminal cases, 43681 civil cases including family cases, 10751 commercial law cases, 1000 cases involving the labour law as well as 25938 cases involving social security were subject to proceedings in 11 appeal courts.</t>
    </r>
  </si>
  <si>
    <t xml:space="preserve">d  Of which the Competition and Consumer Protection Court – 2409 and the Community Trademark and Design Court – 209 e  Including collections of documents (1493 cases). </t>
  </si>
  <si>
    <r>
      <t xml:space="preserve">d  </t>
    </r>
    <r>
      <rPr>
        <sz val="9"/>
        <rFont val="Times New Roman CE"/>
        <family val="1"/>
        <charset val="238"/>
      </rPr>
      <t xml:space="preserve">W tym Sąd Ochrony Konkurencji i Konsumentów – 2409 i Sąd Wspólnotowych Znaków Towarowych i Wzorów Przemysłowych – 209.  </t>
    </r>
    <r>
      <rPr>
        <i/>
        <sz val="9"/>
        <rFont val="Times New Roman CE"/>
        <family val="1"/>
        <charset val="238"/>
      </rPr>
      <t>e</t>
    </r>
    <r>
      <rPr>
        <sz val="9"/>
        <rFont val="Times New Roman CE"/>
        <family val="1"/>
        <charset val="238"/>
      </rPr>
      <t xml:space="preserve">  Łącznie ze zbiorami dokumentów (1493 sprawy). </t>
    </r>
  </si>
  <si>
    <t xml:space="preserve">d  Of which the Competition and Consumer Protection Court – 2409 and the Community Trademark and Design Court – 209.  e  Including collections of documents (1493 cases). </t>
  </si>
  <si>
    <r>
      <t xml:space="preserve">d  </t>
    </r>
    <r>
      <rPr>
        <sz val="9"/>
        <rFont val="Times New Roman CE"/>
        <family val="1"/>
        <charset val="238"/>
      </rPr>
      <t xml:space="preserve">W tym Sąd Ochrony Konkurencji i Konsumentów – 2409 i Sąd Wspólnotowych Znaków Towarowych i Wzorów Przemysłowych – 209.  </t>
    </r>
    <r>
      <rPr>
        <i/>
        <sz val="9"/>
        <rFont val="Times New Roman CE"/>
        <family val="1"/>
        <charset val="238"/>
      </rPr>
      <t>e</t>
    </r>
    <r>
      <rPr>
        <sz val="9"/>
        <rFont val="Times New Roman CE"/>
        <family val="1"/>
        <charset val="238"/>
      </rPr>
      <t xml:space="preserve">  Łącznie ze zbiorami dokumentów ( 493 sprawy). </t>
    </r>
  </si>
  <si>
    <t xml:space="preserve">partnerskie – 2157, towarzystwa ubezpieczeń wzajemnych – 10, fundacje – 7479, organizacje rzemieślnicze – 136, organizacje </t>
  </si>
  <si>
    <r>
      <t>20200 limited partnerships, 2157 professional partnerships</t>
    </r>
    <r>
      <rPr>
        <b/>
        <i/>
        <sz val="10"/>
        <rFont val="Times New Roman CE"/>
        <family val="1"/>
        <charset val="238"/>
      </rPr>
      <t xml:space="preserve">, </t>
    </r>
    <r>
      <rPr>
        <i/>
        <sz val="10"/>
        <rFont val="Times New Roman CE"/>
        <charset val="238"/>
      </rPr>
      <t>10</t>
    </r>
    <r>
      <rPr>
        <i/>
        <sz val="10"/>
        <rFont val="Times New Roman CE"/>
        <family val="1"/>
        <charset val="238"/>
      </rPr>
      <t>mutual insurance companies</t>
    </r>
    <r>
      <rPr>
        <i/>
        <sz val="10"/>
        <rFont val="Times New Roman CE"/>
        <charset val="238"/>
      </rPr>
      <t xml:space="preserve">, 7479 foundations, </t>
    </r>
  </si>
  <si>
    <r>
      <t xml:space="preserve">TABL. 1 (33). </t>
    </r>
    <r>
      <rPr>
        <b/>
        <sz val="10"/>
        <rFont val="Times New Roman"/>
        <family val="1"/>
        <charset val="238"/>
      </rPr>
      <t xml:space="preserve"> PRZESTĘPSTWA STWIERDZONE PRZEZ POLICJĘ W ZAKOŃCZONYCH  </t>
    </r>
  </si>
  <si>
    <r>
      <t>TABL. 2 (34).</t>
    </r>
    <r>
      <rPr>
        <b/>
        <sz val="11"/>
        <rFont val="Times New Roman"/>
        <family val="1"/>
        <charset val="238"/>
      </rPr>
      <t xml:space="preserve">  PRZESTĘPSTWA STWIERDZONE  PRZEZ POLICJĘ  </t>
    </r>
  </si>
  <si>
    <r>
      <t xml:space="preserve">TABL. 3 (35). </t>
    </r>
    <r>
      <rPr>
        <b/>
        <sz val="10"/>
        <rFont val="Times New Roman"/>
        <family val="1"/>
        <charset val="238"/>
      </rPr>
      <t xml:space="preserve"> WSKAŹNIKI WYKRYWALNOŚCI SPRAWCÓW PRZESTĘPSTW STWIERDZONYCH </t>
    </r>
  </si>
  <si>
    <r>
      <t xml:space="preserve">TABL. 4 (36).  </t>
    </r>
    <r>
      <rPr>
        <b/>
        <sz val="11"/>
        <rFont val="Times New Roman CE"/>
        <charset val="238"/>
      </rPr>
      <t>WPŁYW SPRAW DO SĄDÓW POWSZECHNYCH W 2015 R.</t>
    </r>
  </si>
  <si>
    <r>
      <rPr>
        <sz val="11"/>
        <rFont val="Times New Roman CE"/>
        <charset val="238"/>
      </rPr>
      <t xml:space="preserve">TABL. 4 (36).  </t>
    </r>
    <r>
      <rPr>
        <b/>
        <sz val="11"/>
        <rFont val="Times New Roman CE"/>
        <charset val="238"/>
      </rPr>
      <t>WPŁYW SPRAW DO SĄDÓW POWSZECHNYCH W 2015 R. (dok.)</t>
    </r>
  </si>
  <si>
    <r>
      <t>TABL. 5 (37).</t>
    </r>
    <r>
      <rPr>
        <b/>
        <sz val="12"/>
        <rFont val="Times New Roman CE"/>
        <family val="1"/>
        <charset val="238"/>
      </rPr>
      <t xml:space="preserve">  DOROŚLI  SKAZANI  PRAWOMOCNIE  PRZEZ SĄDY  POWSZECHNE</t>
    </r>
  </si>
  <si>
    <r>
      <t xml:space="preserve">TABL. 6 (38).  </t>
    </r>
    <r>
      <rPr>
        <b/>
        <sz val="12"/>
        <rFont val="Times New Roman CE"/>
        <charset val="238"/>
      </rPr>
      <t>SPRAWY  RODZINNE W 2015 R.</t>
    </r>
  </si>
  <si>
    <r>
      <rPr>
        <sz val="12"/>
        <rFont val="Times New Roman CE"/>
        <charset val="238"/>
      </rPr>
      <t xml:space="preserve">TABL. 6 (38).  </t>
    </r>
    <r>
      <rPr>
        <b/>
        <sz val="12"/>
        <rFont val="Times New Roman CE"/>
        <charset val="238"/>
      </rPr>
      <t>SPRAWY  RODZINNE W 2015 R. (dok.)</t>
    </r>
  </si>
  <si>
    <r>
      <t xml:space="preserve">TABL. 6 (38).  </t>
    </r>
    <r>
      <rPr>
        <b/>
        <sz val="12"/>
        <rFont val="Times New Roman CE"/>
        <charset val="238"/>
      </rPr>
      <t>SPRAWY  RODZINNE W 2015 R. (cd.)</t>
    </r>
  </si>
  <si>
    <r>
      <t>TABL. 7 (39).</t>
    </r>
    <r>
      <rPr>
        <b/>
        <sz val="12"/>
        <rFont val="Times New Roman CE"/>
        <charset val="238"/>
      </rPr>
      <t xml:space="preserve">  KRAJOWY REJESTR  SĄDOWY W 2015 R.</t>
    </r>
  </si>
  <si>
    <t>Kod</t>
  </si>
  <si>
    <t>Nazwa</t>
  </si>
  <si>
    <t>ogółem</t>
  </si>
  <si>
    <t>faktyczne miejsce zamieszkania</t>
  </si>
  <si>
    <t>stan na 30 VI</t>
  </si>
  <si>
    <t>2015</t>
  </si>
  <si>
    <t>[osoba]</t>
  </si>
  <si>
    <t>0000000000</t>
  </si>
  <si>
    <t>POLSKA</t>
  </si>
  <si>
    <t>1000000000</t>
  </si>
  <si>
    <t>Region centralny</t>
  </si>
  <si>
    <t>1100000000</t>
  </si>
  <si>
    <t>ŁÓDZKIE</t>
  </si>
  <si>
    <t>1140000000</t>
  </si>
  <si>
    <t>MAZOWIECKIE</t>
  </si>
  <si>
    <t>2000000000</t>
  </si>
  <si>
    <t>Region południowy</t>
  </si>
  <si>
    <t>2120000000</t>
  </si>
  <si>
    <t>MAŁOPOLSKIE</t>
  </si>
  <si>
    <t>2240000000</t>
  </si>
  <si>
    <t>ŚLĄSKIE</t>
  </si>
  <si>
    <t>3000000000</t>
  </si>
  <si>
    <t>Region wschodni</t>
  </si>
  <si>
    <t>3060000000</t>
  </si>
  <si>
    <t>LUBELSKIE</t>
  </si>
  <si>
    <t>3180000000</t>
  </si>
  <si>
    <t>PODKARPACKIE</t>
  </si>
  <si>
    <t>3200000000</t>
  </si>
  <si>
    <t>PODLASKIE</t>
  </si>
  <si>
    <t>3260000000</t>
  </si>
  <si>
    <t>ŚWIĘTOKRZYSKIE</t>
  </si>
  <si>
    <t>4000000000</t>
  </si>
  <si>
    <t>Region północno-zachodni</t>
  </si>
  <si>
    <t>4080000000</t>
  </si>
  <si>
    <t>LUBUSKIE</t>
  </si>
  <si>
    <t>4300000000</t>
  </si>
  <si>
    <t>WIELKOPOLSKIE</t>
  </si>
  <si>
    <t>4320000000</t>
  </si>
  <si>
    <t>ZACHODNIOPOMORSKIE</t>
  </si>
  <si>
    <t>5000000000</t>
  </si>
  <si>
    <t>Region południowo-zachodni</t>
  </si>
  <si>
    <t>5020000000</t>
  </si>
  <si>
    <t>DOLNOŚLĄSKIE</t>
  </si>
  <si>
    <t>5160000000</t>
  </si>
  <si>
    <t>OPOLSKIE</t>
  </si>
  <si>
    <t>6000000000</t>
  </si>
  <si>
    <t>Region północny</t>
  </si>
  <si>
    <t>6040000000</t>
  </si>
  <si>
    <t>KUJAWSKO-POMORSKIE</t>
  </si>
  <si>
    <t>6220000000</t>
  </si>
  <si>
    <t>POMORSKIE</t>
  </si>
  <si>
    <t>6280000000</t>
  </si>
  <si>
    <t>WARMIŃSKO-MAZURSKIE</t>
  </si>
  <si>
    <r>
      <t xml:space="preserve">     U w a g a.</t>
    </r>
    <r>
      <rPr>
        <sz val="9"/>
        <rFont val="Times New Roman CE"/>
        <family val="1"/>
        <charset val="238"/>
      </rPr>
      <t xml:space="preserve"> Ponadto do 11  sądów apelacyjnych wpłynęło spraw: karnych – 33965, cywilnych łącznie z rodzinnymi – 43681, gospodarczych – 10751, z zakresu prawa pracy – 1000 oraz z zakresu ubezpieczenia społecznego – 25938.</t>
    </r>
  </si>
  <si>
    <r>
      <t>nieletnich</t>
    </r>
    <r>
      <rPr>
        <vertAlign val="superscript"/>
        <sz val="9"/>
        <rFont val="Times New Roman CE"/>
        <charset val="238"/>
      </rPr>
      <t>a</t>
    </r>
    <r>
      <rPr>
        <sz val="9"/>
        <rFont val="Times New Roman CE"/>
        <charset val="238"/>
      </rPr>
      <t xml:space="preserve">  w postepowaniu w sprawach, w których zachodzi podejrzenie 
demoralizacji lub popełnienia czynu karalnego</t>
    </r>
    <r>
      <rPr>
        <vertAlign val="superscript"/>
        <sz val="9"/>
        <rFont val="Times New Roman CE"/>
        <charset val="238"/>
      </rPr>
      <t>b</t>
    </r>
    <r>
      <rPr>
        <sz val="9"/>
        <rFont val="Times New Roman CE"/>
        <charset val="238"/>
      </rPr>
      <t xml:space="preserve"> 
juveniles</t>
    </r>
    <r>
      <rPr>
        <vertAlign val="superscript"/>
        <sz val="9"/>
        <rFont val="Times New Roman CE"/>
        <charset val="238"/>
      </rPr>
      <t>a</t>
    </r>
    <r>
      <rPr>
        <sz val="9"/>
        <rFont val="Times New Roman CE"/>
        <charset val="238"/>
      </rPr>
      <t xml:space="preserve"> in investigation of cases in which occur suspicion of demoralization or commitment punishable act</t>
    </r>
    <r>
      <rPr>
        <vertAlign val="superscript"/>
        <sz val="9"/>
        <rFont val="Times New Roman CE"/>
        <charset val="238"/>
      </rPr>
      <t>b</t>
    </r>
  </si>
  <si>
    <t>799779</t>
  </si>
  <si>
    <t>612271</t>
  </si>
  <si>
    <t>187508</t>
  </si>
  <si>
    <t>522546</t>
  </si>
  <si>
    <t>167741</t>
  </si>
  <si>
    <t>83207</t>
  </si>
  <si>
    <t>76359</t>
  </si>
  <si>
    <t>3540</t>
  </si>
  <si>
    <t>1144</t>
  </si>
  <si>
    <t>439871</t>
  </si>
  <si>
    <r>
      <rPr>
        <b/>
        <sz val="10"/>
        <rFont val="Times New Roman CE"/>
        <charset val="238"/>
      </rPr>
      <t>Uwaga do tablic 1–3</t>
    </r>
    <r>
      <rPr>
        <sz val="10"/>
        <rFont val="Times New Roman CE"/>
        <charset val="238"/>
      </rPr>
      <t xml:space="preserve">  
   Dane o przestępstwach stwierdzonych od 2014 r. nie obejmują czynów karalnych popełnionych przez nieletnich; patrz. uwagi ogólne, ust. 3 na str. 218.</t>
    </r>
    <r>
      <rPr>
        <sz val="10"/>
        <color rgb="FFFF0000"/>
        <rFont val="Times New Roman CE"/>
        <family val="1"/>
        <charset val="238"/>
      </rPr>
      <t xml:space="preserve">
</t>
    </r>
    <r>
      <rPr>
        <b/>
        <sz val="10"/>
        <color rgb="FFFF0000"/>
        <rFont val="Times New Roman CE"/>
        <charset val="238"/>
      </rPr>
      <t/>
    </r>
  </si>
  <si>
    <r>
      <rPr>
        <b/>
        <i/>
        <sz val="10"/>
        <rFont val="Times New Roman CE"/>
        <charset val="238"/>
      </rPr>
      <t xml:space="preserve">Note to tables 1–3  </t>
    </r>
    <r>
      <rPr>
        <i/>
        <sz val="10"/>
        <rFont val="Times New Roman CE"/>
        <charset val="238"/>
      </rPr>
      <t xml:space="preserve">
   Data about ascetrained crimes since 2014 do not include punishable acts committed by juveniles; see general notes, item 3 on page 218.</t>
    </r>
  </si>
  <si>
    <r>
      <t xml:space="preserve">     a</t>
    </r>
    <r>
      <rPr>
        <sz val="9"/>
        <rFont val="Times New Roman"/>
        <family val="1"/>
        <charset val="238"/>
      </rPr>
      <t xml:space="preserve">  Dane dotyczą osób. </t>
    </r>
    <r>
      <rPr>
        <i/>
        <sz val="9"/>
        <rFont val="Times New Roman"/>
        <family val="1"/>
        <charset val="238"/>
      </rPr>
      <t>b</t>
    </r>
    <r>
      <rPr>
        <sz val="9"/>
        <rFont val="Times New Roman"/>
        <family val="1"/>
        <charset val="238"/>
      </rPr>
      <t xml:space="preserve">  Patrz uwagi ogólne, ust. 10 na str. 219.</t>
    </r>
  </si>
  <si>
    <t xml:space="preserve">     a  Data relate to persons. b  See general notes, item 10 on page 219.</t>
  </si>
  <si>
    <t xml:space="preserve">     a  Data relate to persons. b  See general notes, item 10  on page 219 .</t>
  </si>
</sst>
</file>

<file path=xl/styles.xml><?xml version="1.0" encoding="utf-8"?>
<styleSheet xmlns="http://schemas.openxmlformats.org/spreadsheetml/2006/main">
  <numFmts count="6">
    <numFmt numFmtId="44" formatCode="_-* #,##0.00\ &quot;zł&quot;_-;\-* #,##0.00\ &quot;zł&quot;_-;_-* &quot;-&quot;??\ &quot;zł&quot;_-;_-@_-"/>
    <numFmt numFmtId="43" formatCode="_-* #,##0.00\ _z_ł_-;\-* #,##0.00\ _z_ł_-;_-* &quot;-&quot;??\ _z_ł_-;_-@_-"/>
    <numFmt numFmtId="164" formatCode="0.0"/>
    <numFmt numFmtId="165" formatCode="@*."/>
    <numFmt numFmtId="166" formatCode="0_)"/>
    <numFmt numFmtId="167" formatCode="0.0_)"/>
  </numFmts>
  <fonts count="131">
    <font>
      <sz val="10"/>
      <name val="Arial CE"/>
      <charset val="238"/>
    </font>
    <font>
      <sz val="11"/>
      <color theme="1"/>
      <name val="Calibri"/>
      <family val="2"/>
      <charset val="238"/>
      <scheme val="minor"/>
    </font>
    <font>
      <sz val="10"/>
      <name val="Arial CE"/>
      <charset val="238"/>
    </font>
    <font>
      <sz val="10"/>
      <color rgb="FFFF0000"/>
      <name val="Times New Roman CE"/>
      <charset val="238"/>
    </font>
    <font>
      <b/>
      <sz val="10"/>
      <color rgb="FFFF0000"/>
      <name val="Times New Roman CE"/>
      <charset val="238"/>
    </font>
    <font>
      <sz val="10"/>
      <name val="Times New Roman CE"/>
      <family val="1"/>
      <charset val="238"/>
    </font>
    <font>
      <i/>
      <sz val="10"/>
      <color rgb="FFFF0000"/>
      <name val="Times New Roman CE"/>
      <charset val="238"/>
    </font>
    <font>
      <b/>
      <sz val="10"/>
      <name val="Times New Roman CE"/>
      <family val="1"/>
      <charset val="238"/>
    </font>
    <font>
      <i/>
      <sz val="10"/>
      <name val="Times New Roman CE"/>
      <family val="1"/>
      <charset val="238"/>
    </font>
    <font>
      <b/>
      <sz val="11"/>
      <name val="Times New Roman CE"/>
      <family val="1"/>
      <charset val="238"/>
    </font>
    <font>
      <sz val="11"/>
      <name val="Times New Roman CE"/>
      <family val="1"/>
      <charset val="238"/>
    </font>
    <font>
      <i/>
      <sz val="10"/>
      <name val="Times New Roman CE"/>
      <charset val="238"/>
    </font>
    <font>
      <sz val="10"/>
      <name val="Arial CE"/>
    </font>
    <font>
      <b/>
      <i/>
      <sz val="11"/>
      <name val="Times New Roman CE"/>
      <family val="1"/>
      <charset val="238"/>
    </font>
    <font>
      <b/>
      <sz val="12"/>
      <name val="Times New Roman"/>
      <family val="1"/>
      <charset val="238"/>
    </font>
    <font>
      <sz val="12"/>
      <name val="Times New Roman"/>
      <family val="1"/>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8"/>
      <name val="Arial"/>
      <family val="2"/>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10"/>
      <name val="Czcionka tekstu podstawowego"/>
      <family val="2"/>
      <charset val="238"/>
    </font>
    <font>
      <b/>
      <sz val="11"/>
      <color indexed="9"/>
      <name val="Czcionka tekstu podstawowego"/>
      <family val="2"/>
      <charset val="238"/>
    </font>
    <font>
      <b/>
      <sz val="15"/>
      <color indexed="62"/>
      <name val="Czcionka tekstu podstawowego"/>
      <family val="2"/>
      <charset val="238"/>
    </font>
    <font>
      <b/>
      <sz val="13"/>
      <color indexed="62"/>
      <name val="Czcionka tekstu podstawowego"/>
      <family val="2"/>
      <charset val="238"/>
    </font>
    <font>
      <b/>
      <sz val="11"/>
      <color indexed="62"/>
      <name val="Czcionka tekstu podstawowego"/>
      <family val="2"/>
      <charset val="238"/>
    </font>
    <font>
      <sz val="11"/>
      <color indexed="19"/>
      <name val="Czcionka tekstu podstawowego"/>
      <family val="2"/>
      <charset val="238"/>
    </font>
    <font>
      <b/>
      <sz val="11"/>
      <color indexed="10"/>
      <name val="Czcionka tekstu podstawowego"/>
      <family val="2"/>
      <charset val="238"/>
    </font>
    <font>
      <b/>
      <sz val="11"/>
      <color indexed="8"/>
      <name val="Czcionka tekstu podstawowego"/>
      <family val="2"/>
      <charset val="238"/>
    </font>
    <font>
      <i/>
      <sz val="11"/>
      <color indexed="23"/>
      <name val="Czcionka tekstu podstawowego"/>
      <family val="2"/>
      <charset val="238"/>
    </font>
    <font>
      <b/>
      <sz val="18"/>
      <color indexed="62"/>
      <name val="Cambria"/>
      <family val="2"/>
      <charset val="238"/>
    </font>
    <font>
      <sz val="11"/>
      <color indexed="20"/>
      <name val="Czcionka tekstu podstawowego"/>
      <family val="2"/>
      <charset val="238"/>
    </font>
    <font>
      <b/>
      <sz val="11"/>
      <name val="Times New Roman CE"/>
      <charset val="238"/>
    </font>
    <font>
      <i/>
      <sz val="11"/>
      <name val="Times New Roman CE"/>
      <family val="1"/>
      <charset val="238"/>
    </font>
    <font>
      <b/>
      <i/>
      <sz val="9"/>
      <name val="Times New Roman CE"/>
      <family val="1"/>
      <charset val="238"/>
    </font>
    <font>
      <sz val="9"/>
      <name val="Times New Roman CE"/>
      <family val="1"/>
      <charset val="238"/>
    </font>
    <font>
      <sz val="9"/>
      <name val="Arial CE"/>
      <charset val="238"/>
    </font>
    <font>
      <b/>
      <sz val="11"/>
      <name val="Times New Roman"/>
      <family val="1"/>
      <charset val="238"/>
    </font>
    <font>
      <sz val="9"/>
      <name val="Times New Roman"/>
      <family val="1"/>
      <charset val="238"/>
    </font>
    <font>
      <sz val="10"/>
      <name val="Times New Roman"/>
      <family val="1"/>
      <charset val="238"/>
    </font>
    <font>
      <sz val="11"/>
      <name val="Times New Roman"/>
      <family val="1"/>
      <charset val="238"/>
    </font>
    <font>
      <i/>
      <sz val="11"/>
      <name val="Times New Roman"/>
      <family val="1"/>
      <charset val="238"/>
    </font>
    <font>
      <i/>
      <sz val="10"/>
      <name val="Times New Roman"/>
      <family val="1"/>
      <charset val="238"/>
    </font>
    <font>
      <i/>
      <sz val="9"/>
      <name val="Times New Roman"/>
      <family val="1"/>
      <charset val="238"/>
    </font>
    <font>
      <b/>
      <sz val="10"/>
      <name val="Times New Roman"/>
      <family val="1"/>
      <charset val="238"/>
    </font>
    <font>
      <b/>
      <i/>
      <sz val="10"/>
      <name val="Times New Roman"/>
      <family val="1"/>
      <charset val="238"/>
    </font>
    <font>
      <i/>
      <vertAlign val="superscript"/>
      <sz val="10"/>
      <name val="Times New Roman"/>
      <family val="1"/>
      <charset val="238"/>
    </font>
    <font>
      <sz val="14"/>
      <color rgb="FFFF0000"/>
      <name val="Arial CE"/>
      <charset val="238"/>
    </font>
    <font>
      <i/>
      <vertAlign val="superscript"/>
      <sz val="10"/>
      <name val="Times New Roman CE"/>
      <charset val="238"/>
    </font>
    <font>
      <b/>
      <i/>
      <sz val="10"/>
      <name val="Times New Roman CE"/>
      <family val="1"/>
      <charset val="238"/>
    </font>
    <font>
      <sz val="12"/>
      <name val="Times New Roman CE"/>
      <family val="1"/>
      <charset val="238"/>
    </font>
    <font>
      <i/>
      <sz val="10"/>
      <name val="Arial CE"/>
      <charset val="238"/>
    </font>
    <font>
      <sz val="10"/>
      <name val="Times New Roman CE"/>
      <charset val="238"/>
    </font>
    <font>
      <i/>
      <sz val="14"/>
      <name val="Times New Roman CE"/>
      <family val="1"/>
      <charset val="238"/>
    </font>
    <font>
      <sz val="14"/>
      <name val="Times New Roman CE"/>
      <family val="1"/>
      <charset val="238"/>
    </font>
    <font>
      <sz val="14"/>
      <name val="Arial CE"/>
      <charset val="238"/>
    </font>
    <font>
      <i/>
      <sz val="12"/>
      <name val="Times New Roman"/>
      <family val="1"/>
      <charset val="238"/>
    </font>
    <font>
      <i/>
      <sz val="12"/>
      <name val="Times New Roman CE"/>
      <family val="1"/>
      <charset val="238"/>
    </font>
    <font>
      <b/>
      <sz val="12"/>
      <name val="Times New Roman CE"/>
      <family val="1"/>
      <charset val="238"/>
    </font>
    <font>
      <sz val="12"/>
      <name val="Arial CE"/>
      <charset val="238"/>
    </font>
    <font>
      <i/>
      <vertAlign val="superscript"/>
      <sz val="12"/>
      <name val="Times New Roman CE"/>
      <family val="1"/>
      <charset val="238"/>
    </font>
    <font>
      <b/>
      <i/>
      <sz val="12"/>
      <name val="Times New Roman"/>
      <family val="1"/>
      <charset val="238"/>
    </font>
    <font>
      <b/>
      <sz val="13"/>
      <name val="Times New Roman"/>
      <family val="1"/>
      <charset val="238"/>
    </font>
    <font>
      <sz val="13"/>
      <name val="Times New Roman"/>
      <family val="1"/>
    </font>
    <font>
      <sz val="13"/>
      <name val="Times New Roman"/>
      <family val="1"/>
      <charset val="238"/>
    </font>
    <font>
      <sz val="13"/>
      <name val="Times New Roman CE"/>
      <charset val="238"/>
    </font>
    <font>
      <sz val="13"/>
      <name val="Times New Roman CE"/>
      <family val="1"/>
      <charset val="238"/>
    </font>
    <font>
      <i/>
      <sz val="9"/>
      <name val="Times New Roman CE"/>
      <family val="1"/>
      <charset val="238"/>
    </font>
    <font>
      <i/>
      <sz val="9"/>
      <name val="Times New Roman CE"/>
      <charset val="238"/>
    </font>
    <font>
      <i/>
      <vertAlign val="superscript"/>
      <sz val="9"/>
      <name val="Times New Roman CE"/>
      <charset val="238"/>
    </font>
    <font>
      <i/>
      <vertAlign val="superscript"/>
      <sz val="9"/>
      <name val="Times New Roman CE"/>
      <family val="1"/>
      <charset val="238"/>
    </font>
    <font>
      <b/>
      <i/>
      <sz val="11"/>
      <name val="Times New Roman CE"/>
      <charset val="238"/>
    </font>
    <font>
      <sz val="11"/>
      <name val="Arial"/>
      <family val="2"/>
      <charset val="238"/>
    </font>
    <font>
      <b/>
      <sz val="9"/>
      <name val="Times New Roman CE"/>
      <family val="1"/>
      <charset val="238"/>
    </font>
    <font>
      <sz val="11"/>
      <color indexed="8"/>
      <name val="Calibri"/>
      <family val="2"/>
    </font>
    <font>
      <sz val="11"/>
      <color indexed="9"/>
      <name val="Calibri"/>
      <family val="2"/>
    </font>
    <font>
      <sz val="11"/>
      <color indexed="48"/>
      <name val="Calibri"/>
      <family val="2"/>
    </font>
    <font>
      <b/>
      <sz val="11"/>
      <color indexed="63"/>
      <name val="Calibri"/>
      <family val="2"/>
    </font>
    <font>
      <b/>
      <sz val="11"/>
      <color indexed="8"/>
      <name val="Calibri"/>
      <family val="2"/>
    </font>
    <font>
      <sz val="11"/>
      <color indexed="17"/>
      <name val="Calibri"/>
      <family val="2"/>
    </font>
    <font>
      <b/>
      <sz val="11"/>
      <color indexed="9"/>
      <name val="Calibri"/>
      <family val="2"/>
    </font>
    <font>
      <b/>
      <sz val="15"/>
      <color indexed="62"/>
      <name val="Calibri"/>
      <family val="2"/>
    </font>
    <font>
      <b/>
      <sz val="13"/>
      <color indexed="62"/>
      <name val="Calibri"/>
      <family val="2"/>
    </font>
    <font>
      <b/>
      <sz val="11"/>
      <color indexed="62"/>
      <name val="Calibri"/>
      <family val="2"/>
    </font>
    <font>
      <sz val="8"/>
      <name val="Arial"/>
    </font>
    <font>
      <sz val="8"/>
      <name val="Arial"/>
      <family val="2"/>
      <charset val="238"/>
    </font>
    <font>
      <b/>
      <sz val="11"/>
      <color indexed="17"/>
      <name val="Calibri"/>
      <family val="2"/>
    </font>
    <font>
      <sz val="8"/>
      <color indexed="62"/>
      <name val="Arial"/>
      <family val="2"/>
    </font>
    <font>
      <b/>
      <sz val="8"/>
      <color indexed="8"/>
      <name val="Arial"/>
      <family val="2"/>
    </font>
    <font>
      <sz val="10"/>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
      <sz val="11"/>
      <color indexed="37"/>
      <name val="Calibri"/>
      <family val="2"/>
    </font>
    <font>
      <sz val="12"/>
      <name val="Times New Roman CE"/>
      <charset val="238"/>
    </font>
    <font>
      <b/>
      <i/>
      <vertAlign val="superscript"/>
      <sz val="11"/>
      <name val="Times New Roman CE"/>
      <family val="1"/>
      <charset val="238"/>
    </font>
    <font>
      <i/>
      <vertAlign val="superscript"/>
      <sz val="11"/>
      <name val="Times New Roman CE"/>
      <family val="1"/>
      <charset val="238"/>
    </font>
    <font>
      <b/>
      <i/>
      <sz val="10"/>
      <name val="Times New Roman CE"/>
      <charset val="238"/>
    </font>
    <font>
      <b/>
      <sz val="12"/>
      <name val="Times New Roman CE"/>
      <charset val="238"/>
    </font>
    <font>
      <sz val="9"/>
      <name val="Times New Roman CE"/>
      <charset val="238"/>
    </font>
    <font>
      <sz val="11"/>
      <name val="Calibri"/>
      <family val="2"/>
      <charset val="238"/>
    </font>
    <font>
      <b/>
      <sz val="12"/>
      <name val="Arial CE"/>
      <charset val="238"/>
    </font>
    <font>
      <b/>
      <sz val="10"/>
      <name val="Times New Roman"/>
      <family val="1"/>
    </font>
    <font>
      <b/>
      <sz val="10"/>
      <name val="Arial CE"/>
      <charset val="238"/>
    </font>
    <font>
      <i/>
      <sz val="12"/>
      <name val="Times New Roman CE"/>
      <charset val="238"/>
    </font>
    <font>
      <b/>
      <sz val="9"/>
      <name val="Times New Roman CE"/>
      <charset val="238"/>
    </font>
    <font>
      <i/>
      <sz val="9"/>
      <color rgb="FFFF0000"/>
      <name val="Times New Roman CE"/>
      <charset val="238"/>
    </font>
    <font>
      <i/>
      <sz val="10"/>
      <color rgb="FFFF0000"/>
      <name val="Arial CE"/>
      <charset val="238"/>
    </font>
    <font>
      <b/>
      <sz val="10"/>
      <color theme="1"/>
      <name val="Times New Roman"/>
      <family val="1"/>
      <charset val="238"/>
    </font>
    <font>
      <sz val="10"/>
      <color theme="1"/>
      <name val="Times New Roman"/>
      <family val="1"/>
      <charset val="238"/>
    </font>
    <font>
      <b/>
      <vertAlign val="superscript"/>
      <sz val="10"/>
      <color theme="1"/>
      <name val="Times New Roman"/>
      <family val="1"/>
      <charset val="238"/>
    </font>
    <font>
      <b/>
      <vertAlign val="superscript"/>
      <sz val="10"/>
      <name val="Times New Roman"/>
      <family val="1"/>
      <charset val="238"/>
    </font>
    <font>
      <sz val="10"/>
      <color rgb="FFFF0000"/>
      <name val="Times New Roman"/>
      <family val="1"/>
      <charset val="238"/>
    </font>
    <font>
      <b/>
      <i/>
      <sz val="11"/>
      <name val="Times New Roman"/>
      <family val="1"/>
      <charset val="238"/>
    </font>
    <font>
      <sz val="14"/>
      <color rgb="FFFF0000"/>
      <name val="Times New Roman"/>
      <family val="1"/>
      <charset val="238"/>
    </font>
    <font>
      <sz val="10.5"/>
      <name val="Times New Roman"/>
      <family val="1"/>
      <charset val="238"/>
    </font>
    <font>
      <b/>
      <sz val="8.5"/>
      <name val="Times New Roman"/>
      <family val="1"/>
      <charset val="238"/>
    </font>
    <font>
      <i/>
      <sz val="10.5"/>
      <name val="Times New Roman"/>
      <family val="1"/>
      <charset val="238"/>
    </font>
    <font>
      <i/>
      <sz val="8.5"/>
      <name val="Times New Roman"/>
      <family val="1"/>
      <charset val="238"/>
    </font>
    <font>
      <b/>
      <i/>
      <sz val="9"/>
      <name val="Times New Roman"/>
      <family val="1"/>
      <charset val="238"/>
    </font>
    <font>
      <b/>
      <sz val="11"/>
      <name val="Arial"/>
      <family val="2"/>
      <charset val="238"/>
    </font>
    <font>
      <sz val="11"/>
      <name val="Times New Roman CE"/>
      <charset val="238"/>
    </font>
    <font>
      <sz val="11"/>
      <color rgb="FF000000"/>
      <name val="Calibri"/>
      <family val="2"/>
      <charset val="238"/>
    </font>
    <font>
      <b/>
      <sz val="10"/>
      <name val="Times New Roman CE"/>
      <charset val="238"/>
    </font>
    <font>
      <sz val="10"/>
      <color rgb="FFFF0000"/>
      <name val="Times New Roman CE"/>
      <family val="1"/>
      <charset val="238"/>
    </font>
    <font>
      <vertAlign val="superscript"/>
      <sz val="9"/>
      <name val="Times New Roman CE"/>
      <charset val="238"/>
    </font>
  </fonts>
  <fills count="60">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patternFill>
    </fill>
    <fill>
      <patternFill patternType="solid">
        <fgColor indexed="55"/>
      </patternFill>
    </fill>
    <fill>
      <patternFill patternType="solid">
        <fgColor indexed="46"/>
      </patternFill>
    </fill>
    <fill>
      <patternFill patternType="solid">
        <fgColor theme="0"/>
        <bgColor indexed="64"/>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48"/>
        <bgColor indexed="48"/>
      </patternFill>
    </fill>
    <fill>
      <patternFill patternType="solid">
        <fgColor indexed="25"/>
        <bgColor indexed="25"/>
      </patternFill>
    </fill>
    <fill>
      <patternFill patternType="solid">
        <fgColor indexed="57"/>
        <bgColor indexed="57"/>
      </patternFill>
    </fill>
    <fill>
      <patternFill patternType="solid">
        <fgColor indexed="18"/>
        <bgColor indexed="18"/>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bgColor indexed="64"/>
      </patternFill>
    </fill>
    <fill>
      <patternFill patternType="solid">
        <fgColor indexed="12"/>
      </patternFill>
    </fill>
    <fill>
      <patternFill patternType="solid">
        <fgColor indexed="52"/>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D3D3D3"/>
      </patternFill>
    </fill>
  </fills>
  <borders count="66">
    <border>
      <left/>
      <right/>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22"/>
      </left>
      <right style="thin">
        <color indexed="22"/>
      </right>
      <top style="thin">
        <color indexed="22"/>
      </top>
      <bottom style="thin">
        <color indexed="22"/>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medium">
        <color indexed="64"/>
      </bottom>
      <diagonal/>
    </border>
    <border>
      <left style="thin">
        <color indexed="18"/>
      </left>
      <right style="thin">
        <color indexed="18"/>
      </right>
      <top style="thin">
        <color indexed="18"/>
      </top>
      <bottom style="thin">
        <color indexed="18"/>
      </bottom>
      <diagonal/>
    </border>
    <border>
      <left/>
      <right/>
      <top/>
      <bottom style="double">
        <color indexed="17"/>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51">
    <xf numFmtId="0" fontId="0" fillId="0" borderId="0"/>
    <xf numFmtId="0" fontId="2" fillId="0" borderId="0"/>
    <xf numFmtId="0" fontId="12" fillId="0" borderId="0"/>
    <xf numFmtId="0" fontId="12" fillId="0" borderId="0"/>
    <xf numFmtId="0" fontId="16" fillId="0" borderId="0"/>
    <xf numFmtId="0" fontId="2" fillId="0" borderId="0"/>
    <xf numFmtId="0" fontId="16" fillId="0" borderId="0"/>
    <xf numFmtId="0" fontId="2" fillId="0" borderId="0"/>
    <xf numFmtId="0" fontId="16"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4" borderId="0" applyNumberFormat="0" applyBorder="0" applyAlignment="0" applyProtection="0"/>
    <xf numFmtId="0" fontId="17" fillId="6" borderId="0" applyNumberFormat="0" applyBorder="0" applyAlignment="0" applyProtection="0"/>
    <xf numFmtId="0" fontId="17" fillId="3"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6" borderId="0" applyNumberFormat="0" applyBorder="0" applyAlignment="0" applyProtection="0"/>
    <xf numFmtId="0" fontId="17" fillId="4"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8" borderId="0" applyNumberFormat="0" applyBorder="0" applyAlignment="0" applyProtection="0"/>
    <xf numFmtId="0" fontId="18" fillId="6" borderId="0" applyNumberFormat="0" applyBorder="0" applyAlignment="0" applyProtection="0"/>
    <xf numFmtId="0" fontId="18" fillId="3" borderId="0" applyNumberFormat="0" applyBorder="0" applyAlignment="0" applyProtection="0"/>
    <xf numFmtId="0" fontId="18" fillId="11"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9" fillId="0" borderId="16"/>
    <xf numFmtId="0" fontId="20" fillId="7" borderId="17" applyNumberFormat="0" applyAlignment="0" applyProtection="0"/>
    <xf numFmtId="0" fontId="21" fillId="15" borderId="18" applyNumberFormat="0" applyAlignment="0" applyProtection="0"/>
    <xf numFmtId="0" fontId="22" fillId="6" borderId="0" applyNumberFormat="0" applyBorder="0" applyAlignment="0" applyProtection="0"/>
    <xf numFmtId="43" fontId="2" fillId="0" borderId="0" applyFont="0" applyFill="0" applyBorder="0" applyAlignment="0" applyProtection="0"/>
    <xf numFmtId="0" fontId="23" fillId="0" borderId="19" applyNumberFormat="0" applyFill="0" applyAlignment="0" applyProtection="0"/>
    <xf numFmtId="0" fontId="24" fillId="16" borderId="20" applyNumberFormat="0" applyAlignment="0" applyProtection="0"/>
    <xf numFmtId="0" fontId="25" fillId="0" borderId="21" applyNumberFormat="0" applyFill="0" applyAlignment="0" applyProtection="0"/>
    <xf numFmtId="0" fontId="26" fillId="0" borderId="22" applyNumberFormat="0" applyFill="0" applyAlignment="0" applyProtection="0"/>
    <xf numFmtId="0" fontId="27" fillId="0" borderId="23"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16" fillId="0" borderId="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15" fillId="0" borderId="0"/>
    <xf numFmtId="0" fontId="29" fillId="15" borderId="17" applyNumberFormat="0" applyAlignment="0" applyProtection="0"/>
    <xf numFmtId="0" fontId="30" fillId="0" borderId="24" applyNumberFormat="0" applyFill="0" applyAlignment="0" applyProtection="0"/>
    <xf numFmtId="0" fontId="31" fillId="0" borderId="0" applyNumberFormat="0" applyFill="0" applyBorder="0" applyAlignment="0" applyProtection="0"/>
    <xf numFmtId="0" fontId="23" fillId="0" borderId="0" applyNumberFormat="0" applyFill="0" applyBorder="0" applyAlignment="0" applyProtection="0"/>
    <xf numFmtId="0" fontId="32" fillId="0" borderId="0" applyNumberFormat="0" applyFill="0" applyBorder="0" applyAlignment="0" applyProtection="0"/>
    <xf numFmtId="0" fontId="2" fillId="4" borderId="25" applyNumberFormat="0" applyFont="0" applyAlignment="0" applyProtection="0"/>
    <xf numFmtId="44" fontId="2" fillId="0" borderId="0" applyFont="0" applyFill="0" applyBorder="0" applyAlignment="0" applyProtection="0"/>
    <xf numFmtId="0" fontId="33" fillId="17" borderId="0" applyNumberFormat="0" applyBorder="0" applyAlignment="0" applyProtection="0"/>
    <xf numFmtId="0" fontId="76" fillId="19" borderId="0" applyNumberFormat="0" applyBorder="0" applyAlignment="0" applyProtection="0"/>
    <xf numFmtId="0" fontId="76" fillId="20" borderId="0" applyNumberFormat="0" applyBorder="0" applyAlignment="0" applyProtection="0"/>
    <xf numFmtId="0" fontId="77" fillId="21" borderId="0" applyNumberFormat="0" applyBorder="0" applyAlignment="0" applyProtection="0"/>
    <xf numFmtId="0" fontId="76" fillId="22" borderId="0" applyNumberFormat="0" applyBorder="0" applyAlignment="0" applyProtection="0"/>
    <xf numFmtId="0" fontId="76" fillId="23" borderId="0" applyNumberFormat="0" applyBorder="0" applyAlignment="0" applyProtection="0"/>
    <xf numFmtId="0" fontId="77" fillId="24" borderId="0" applyNumberFormat="0" applyBorder="0" applyAlignment="0" applyProtection="0"/>
    <xf numFmtId="0" fontId="76" fillId="25" borderId="0" applyNumberFormat="0" applyBorder="0" applyAlignment="0" applyProtection="0"/>
    <xf numFmtId="0" fontId="76" fillId="26" borderId="0" applyNumberFormat="0" applyBorder="0" applyAlignment="0" applyProtection="0"/>
    <xf numFmtId="0" fontId="77" fillId="27" borderId="0" applyNumberFormat="0" applyBorder="0" applyAlignment="0" applyProtection="0"/>
    <xf numFmtId="0" fontId="76" fillId="22" borderId="0" applyNumberFormat="0" applyBorder="0" applyAlignment="0" applyProtection="0"/>
    <xf numFmtId="0" fontId="76" fillId="28" borderId="0" applyNumberFormat="0" applyBorder="0" applyAlignment="0" applyProtection="0"/>
    <xf numFmtId="0" fontId="77" fillId="23" borderId="0" applyNumberFormat="0" applyBorder="0" applyAlignment="0" applyProtection="0"/>
    <xf numFmtId="0" fontId="76" fillId="29" borderId="0" applyNumberFormat="0" applyBorder="0" applyAlignment="0" applyProtection="0"/>
    <xf numFmtId="0" fontId="76" fillId="30" borderId="0" applyNumberFormat="0" applyBorder="0" applyAlignment="0" applyProtection="0"/>
    <xf numFmtId="0" fontId="77" fillId="21" borderId="0" applyNumberFormat="0" applyBorder="0" applyAlignment="0" applyProtection="0"/>
    <xf numFmtId="0" fontId="76" fillId="31" borderId="0" applyNumberFormat="0" applyBorder="0" applyAlignment="0" applyProtection="0"/>
    <xf numFmtId="0" fontId="76" fillId="32"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77" fillId="35" borderId="0" applyNumberFormat="0" applyBorder="0" applyAlignment="0" applyProtection="0"/>
    <xf numFmtId="0" fontId="77" fillId="36" borderId="0" applyNumberFormat="0" applyBorder="0" applyAlignment="0" applyProtection="0"/>
    <xf numFmtId="0" fontId="77" fillId="37" borderId="0" applyNumberFormat="0" applyBorder="0" applyAlignment="0" applyProtection="0"/>
    <xf numFmtId="0" fontId="77" fillId="21" borderId="0" applyNumberFormat="0" applyBorder="0" applyAlignment="0" applyProtection="0"/>
    <xf numFmtId="0" fontId="77" fillId="38" borderId="0" applyNumberFormat="0" applyBorder="0" applyAlignment="0" applyProtection="0"/>
    <xf numFmtId="0" fontId="78" fillId="32" borderId="54" applyNumberFormat="0" applyAlignment="0" applyProtection="0"/>
    <xf numFmtId="0" fontId="79" fillId="39" borderId="18" applyNumberFormat="0" applyAlignment="0" applyProtection="0"/>
    <xf numFmtId="0" fontId="76" fillId="26" borderId="0" applyNumberFormat="0" applyBorder="0" applyAlignment="0" applyProtection="0"/>
    <xf numFmtId="0" fontId="80" fillId="40" borderId="0" applyNumberFormat="0" applyBorder="0" applyAlignment="0" applyProtection="0"/>
    <xf numFmtId="0" fontId="80" fillId="41" borderId="0" applyNumberFormat="0" applyBorder="0" applyAlignment="0" applyProtection="0"/>
    <xf numFmtId="0" fontId="80" fillId="42" borderId="0" applyNumberFormat="0" applyBorder="0" applyAlignment="0" applyProtection="0"/>
    <xf numFmtId="0" fontId="81" fillId="0" borderId="55" applyNumberFormat="0" applyFill="0" applyAlignment="0" applyProtection="0"/>
    <xf numFmtId="0" fontId="82" fillId="37" borderId="20" applyNumberFormat="0" applyAlignment="0" applyProtection="0"/>
    <xf numFmtId="0" fontId="83" fillId="0" borderId="56" applyNumberFormat="0" applyFill="0" applyAlignment="0" applyProtection="0"/>
    <xf numFmtId="0" fontId="84" fillId="0" borderId="57" applyNumberFormat="0" applyFill="0" applyAlignment="0" applyProtection="0"/>
    <xf numFmtId="0" fontId="85" fillId="0" borderId="58" applyNumberFormat="0" applyFill="0" applyAlignment="0" applyProtection="0"/>
    <xf numFmtId="0" fontId="85" fillId="0" borderId="0" applyNumberFormat="0" applyFill="0" applyBorder="0" applyAlignment="0" applyProtection="0"/>
    <xf numFmtId="0" fontId="81" fillId="32" borderId="0" applyNumberFormat="0" applyBorder="0" applyAlignment="0" applyProtection="0"/>
    <xf numFmtId="0" fontId="86" fillId="43" borderId="0"/>
    <xf numFmtId="0" fontId="87" fillId="43" borderId="0"/>
    <xf numFmtId="0" fontId="88" fillId="39" borderId="54" applyNumberFormat="0" applyAlignment="0" applyProtection="0"/>
    <xf numFmtId="4" fontId="19" fillId="7" borderId="54" applyNumberFormat="0" applyProtection="0">
      <alignment vertical="center"/>
    </xf>
    <xf numFmtId="4" fontId="89" fillId="44" borderId="54" applyNumberFormat="0" applyProtection="0">
      <alignment vertical="center"/>
    </xf>
    <xf numFmtId="4" fontId="19" fillId="44" borderId="54" applyNumberFormat="0" applyProtection="0">
      <alignment horizontal="left" vertical="center" indent="1"/>
    </xf>
    <xf numFmtId="0" fontId="90" fillId="7" borderId="59" applyNumberFormat="0" applyProtection="0">
      <alignment horizontal="left" vertical="top" indent="1"/>
    </xf>
    <xf numFmtId="4" fontId="19" fillId="13" borderId="54" applyNumberFormat="0" applyProtection="0">
      <alignment horizontal="left" vertical="center" indent="1"/>
    </xf>
    <xf numFmtId="4" fontId="19" fillId="8" borderId="54" applyNumberFormat="0" applyProtection="0">
      <alignment horizontal="right" vertical="center"/>
    </xf>
    <xf numFmtId="4" fontId="19" fillId="45" borderId="54" applyNumberFormat="0" applyProtection="0">
      <alignment horizontal="right" vertical="center"/>
    </xf>
    <xf numFmtId="4" fontId="19" fillId="14" borderId="60" applyNumberFormat="0" applyProtection="0">
      <alignment horizontal="right" vertical="center"/>
    </xf>
    <xf numFmtId="4" fontId="19" fillId="10" borderId="54" applyNumberFormat="0" applyProtection="0">
      <alignment horizontal="right" vertical="center"/>
    </xf>
    <xf numFmtId="4" fontId="19" fillId="46" borderId="54" applyNumberFormat="0" applyProtection="0">
      <alignment horizontal="right" vertical="center"/>
    </xf>
    <xf numFmtId="4" fontId="19" fillId="9" borderId="54" applyNumberFormat="0" applyProtection="0">
      <alignment horizontal="right" vertical="center"/>
    </xf>
    <xf numFmtId="4" fontId="19" fillId="47" borderId="54" applyNumberFormat="0" applyProtection="0">
      <alignment horizontal="right" vertical="center"/>
    </xf>
    <xf numFmtId="4" fontId="19" fillId="48" borderId="54" applyNumberFormat="0" applyProtection="0">
      <alignment horizontal="right" vertical="center"/>
    </xf>
    <xf numFmtId="4" fontId="19" fillId="49" borderId="54" applyNumberFormat="0" applyProtection="0">
      <alignment horizontal="right" vertical="center"/>
    </xf>
    <xf numFmtId="4" fontId="19" fillId="50" borderId="60" applyNumberFormat="0" applyProtection="0">
      <alignment horizontal="left" vertical="center" indent="1"/>
    </xf>
    <xf numFmtId="4" fontId="91" fillId="12" borderId="60" applyNumberFormat="0" applyProtection="0">
      <alignment horizontal="left" vertical="center" indent="1"/>
    </xf>
    <xf numFmtId="4" fontId="91" fillId="12" borderId="60" applyNumberFormat="0" applyProtection="0">
      <alignment horizontal="left" vertical="center" indent="1"/>
    </xf>
    <xf numFmtId="4" fontId="19" fillId="51" borderId="54" applyNumberFormat="0" applyProtection="0">
      <alignment horizontal="right" vertical="center"/>
    </xf>
    <xf numFmtId="4" fontId="19" fillId="52" borderId="60" applyNumberFormat="0" applyProtection="0">
      <alignment horizontal="left" vertical="center" indent="1"/>
    </xf>
    <xf numFmtId="4" fontId="19" fillId="51" borderId="60" applyNumberFormat="0" applyProtection="0">
      <alignment horizontal="left" vertical="center" indent="1"/>
    </xf>
    <xf numFmtId="0" fontId="19" fillId="53" borderId="54" applyNumberFormat="0" applyProtection="0">
      <alignment horizontal="left" vertical="center" indent="1"/>
    </xf>
    <xf numFmtId="0" fontId="19" fillId="12" borderId="59" applyNumberFormat="0" applyProtection="0">
      <alignment horizontal="left" vertical="top" indent="1"/>
    </xf>
    <xf numFmtId="0" fontId="19" fillId="54" borderId="54" applyNumberFormat="0" applyProtection="0">
      <alignment horizontal="left" vertical="center" indent="1"/>
    </xf>
    <xf numFmtId="0" fontId="19" fillId="51" borderId="59" applyNumberFormat="0" applyProtection="0">
      <alignment horizontal="left" vertical="top" indent="1"/>
    </xf>
    <xf numFmtId="0" fontId="19" fillId="2" borderId="54" applyNumberFormat="0" applyProtection="0">
      <alignment horizontal="left" vertical="center" indent="1"/>
    </xf>
    <xf numFmtId="0" fontId="19" fillId="2" borderId="59" applyNumberFormat="0" applyProtection="0">
      <alignment horizontal="left" vertical="top" indent="1"/>
    </xf>
    <xf numFmtId="0" fontId="19" fillId="52" borderId="54" applyNumberFormat="0" applyProtection="0">
      <alignment horizontal="left" vertical="center" indent="1"/>
    </xf>
    <xf numFmtId="0" fontId="19" fillId="52" borderId="59" applyNumberFormat="0" applyProtection="0">
      <alignment horizontal="left" vertical="top" indent="1"/>
    </xf>
    <xf numFmtId="0" fontId="19" fillId="15" borderId="61" applyNumberFormat="0">
      <protection locked="0"/>
    </xf>
    <xf numFmtId="0" fontId="92" fillId="12" borderId="62" applyBorder="0"/>
    <xf numFmtId="4" fontId="93" fillId="4" borderId="59" applyNumberFormat="0" applyProtection="0">
      <alignment vertical="center"/>
    </xf>
    <xf numFmtId="4" fontId="89" fillId="55" borderId="16" applyNumberFormat="0" applyProtection="0">
      <alignment vertical="center"/>
    </xf>
    <xf numFmtId="4" fontId="93" fillId="53" borderId="59" applyNumberFormat="0" applyProtection="0">
      <alignment horizontal="left" vertical="center" indent="1"/>
    </xf>
    <xf numFmtId="0" fontId="93" fillId="4" borderId="59" applyNumberFormat="0" applyProtection="0">
      <alignment horizontal="left" vertical="top" indent="1"/>
    </xf>
    <xf numFmtId="4" fontId="19" fillId="0" borderId="54" applyNumberFormat="0" applyProtection="0">
      <alignment horizontal="right" vertical="center"/>
    </xf>
    <xf numFmtId="4" fontId="89" fillId="56" borderId="54" applyNumberFormat="0" applyProtection="0">
      <alignment horizontal="right" vertical="center"/>
    </xf>
    <xf numFmtId="4" fontId="19" fillId="13" borderId="54" applyNumberFormat="0" applyProtection="0">
      <alignment horizontal="left" vertical="center" indent="1"/>
    </xf>
    <xf numFmtId="0" fontId="93" fillId="51" borderId="59" applyNumberFormat="0" applyProtection="0">
      <alignment horizontal="left" vertical="top" indent="1"/>
    </xf>
    <xf numFmtId="4" fontId="94" fillId="57" borderId="60" applyNumberFormat="0" applyProtection="0">
      <alignment horizontal="left" vertical="center" indent="1"/>
    </xf>
    <xf numFmtId="0" fontId="19" fillId="58" borderId="16"/>
    <xf numFmtId="4" fontId="95" fillId="15" borderId="54" applyNumberFormat="0" applyProtection="0">
      <alignment horizontal="right" vertical="center"/>
    </xf>
    <xf numFmtId="0" fontId="96" fillId="0" borderId="0" applyNumberFormat="0" applyFill="0" applyBorder="0" applyAlignment="0" applyProtection="0"/>
    <xf numFmtId="0" fontId="80" fillId="0" borderId="63" applyNumberFormat="0" applyFill="0" applyAlignment="0" applyProtection="0"/>
    <xf numFmtId="0" fontId="97" fillId="0" borderId="0" applyNumberFormat="0" applyFill="0" applyBorder="0" applyAlignment="0" applyProtection="0"/>
    <xf numFmtId="0" fontId="19" fillId="31" borderId="54" applyNumberFormat="0" applyFont="0" applyAlignment="0" applyProtection="0"/>
    <xf numFmtId="0" fontId="98" fillId="31" borderId="0" applyNumberFormat="0" applyBorder="0" applyAlignment="0" applyProtection="0"/>
    <xf numFmtId="0" fontId="1" fillId="0" borderId="0"/>
    <xf numFmtId="0" fontId="127" fillId="59" borderId="65">
      <alignment horizontal="left" vertical="center" wrapText="1"/>
    </xf>
  </cellStyleXfs>
  <cellXfs count="743">
    <xf numFmtId="0" fontId="0" fillId="0" borderId="0" xfId="0"/>
    <xf numFmtId="0" fontId="5" fillId="0" borderId="0" xfId="1" applyFont="1"/>
    <xf numFmtId="0" fontId="5" fillId="0" borderId="0" xfId="1" applyFont="1" applyBorder="1"/>
    <xf numFmtId="0" fontId="5" fillId="0" borderId="7" xfId="1" applyFont="1" applyBorder="1"/>
    <xf numFmtId="49" fontId="14" fillId="0" borderId="7" xfId="3" quotePrefix="1" applyNumberFormat="1" applyFont="1" applyBorder="1" applyAlignment="1">
      <alignment horizontal="right"/>
    </xf>
    <xf numFmtId="49" fontId="14" fillId="0" borderId="0" xfId="1" quotePrefix="1" applyNumberFormat="1" applyFont="1" applyBorder="1" applyAlignment="1">
      <alignment horizontal="right"/>
    </xf>
    <xf numFmtId="49" fontId="14" fillId="0" borderId="8" xfId="1" applyNumberFormat="1" applyFont="1" applyBorder="1" applyAlignment="1">
      <alignment horizontal="right" wrapText="1"/>
    </xf>
    <xf numFmtId="49" fontId="14" fillId="0" borderId="8" xfId="1" quotePrefix="1" applyNumberFormat="1" applyFont="1" applyBorder="1" applyAlignment="1">
      <alignment horizontal="right"/>
    </xf>
    <xf numFmtId="49" fontId="14" fillId="0" borderId="15" xfId="3" quotePrefix="1" applyNumberFormat="1" applyFont="1" applyBorder="1" applyAlignment="1">
      <alignment horizontal="right"/>
    </xf>
    <xf numFmtId="1" fontId="15" fillId="0" borderId="7" xfId="3" applyNumberFormat="1" applyFont="1" applyBorder="1" applyAlignment="1">
      <alignment horizontal="right"/>
    </xf>
    <xf numFmtId="1" fontId="15" fillId="0" borderId="0" xfId="1" applyNumberFormat="1" applyFont="1" applyAlignment="1"/>
    <xf numFmtId="1" fontId="15" fillId="0" borderId="8" xfId="1" applyNumberFormat="1" applyFont="1" applyBorder="1" applyAlignment="1"/>
    <xf numFmtId="1" fontId="15" fillId="0" borderId="8" xfId="1" applyNumberFormat="1" applyFont="1" applyFill="1" applyBorder="1" applyAlignment="1"/>
    <xf numFmtId="0" fontId="15" fillId="0" borderId="8" xfId="1" applyNumberFormat="1" applyFont="1" applyBorder="1" applyAlignment="1">
      <alignment horizontal="right" wrapText="1"/>
    </xf>
    <xf numFmtId="1" fontId="15" fillId="0" borderId="0" xfId="1" quotePrefix="1" applyNumberFormat="1" applyFont="1" applyBorder="1" applyAlignment="1">
      <alignment horizontal="right"/>
    </xf>
    <xf numFmtId="1" fontId="15" fillId="0" borderId="15" xfId="1" applyNumberFormat="1" applyFont="1" applyFill="1" applyBorder="1" applyAlignment="1"/>
    <xf numFmtId="1" fontId="15" fillId="0" borderId="7" xfId="3" quotePrefix="1" applyNumberFormat="1" applyFont="1" applyBorder="1" applyAlignment="1">
      <alignment horizontal="right"/>
    </xf>
    <xf numFmtId="0" fontId="10" fillId="0" borderId="0" xfId="1" applyFont="1"/>
    <xf numFmtId="1" fontId="5" fillId="0" borderId="0" xfId="1" applyNumberFormat="1" applyFont="1"/>
    <xf numFmtId="0" fontId="35" fillId="0" borderId="0" xfId="1" applyFont="1" applyBorder="1" applyAlignment="1">
      <alignment horizontal="left"/>
    </xf>
    <xf numFmtId="0" fontId="5" fillId="0" borderId="0" xfId="1" applyFont="1" applyBorder="1" applyAlignment="1">
      <alignment horizontal="center" vertical="center" wrapText="1"/>
    </xf>
    <xf numFmtId="49" fontId="14" fillId="0" borderId="8" xfId="3" quotePrefix="1" applyNumberFormat="1" applyFont="1" applyBorder="1" applyAlignment="1">
      <alignment horizontal="right"/>
    </xf>
    <xf numFmtId="0" fontId="9" fillId="0" borderId="0" xfId="1" applyFont="1"/>
    <xf numFmtId="1" fontId="15" fillId="0" borderId="0" xfId="3" applyNumberFormat="1" applyFont="1" applyBorder="1" applyAlignment="1">
      <alignment horizontal="right"/>
    </xf>
    <xf numFmtId="1" fontId="15" fillId="0" borderId="8" xfId="1" applyNumberFormat="1" applyFont="1" applyBorder="1"/>
    <xf numFmtId="1" fontId="15" fillId="0" borderId="8" xfId="3" applyNumberFormat="1" applyFont="1" applyBorder="1" applyAlignment="1">
      <alignment horizontal="right"/>
    </xf>
    <xf numFmtId="1" fontId="15" fillId="0" borderId="15" xfId="3" applyNumberFormat="1" applyFont="1" applyBorder="1" applyAlignment="1">
      <alignment horizontal="right"/>
    </xf>
    <xf numFmtId="1" fontId="15" fillId="0" borderId="7" xfId="1" applyNumberFormat="1" applyFont="1" applyBorder="1" applyAlignment="1">
      <alignment horizontal="right" vertical="center"/>
    </xf>
    <xf numFmtId="1" fontId="15" fillId="0" borderId="15" xfId="1" applyNumberFormat="1" applyFont="1" applyBorder="1"/>
    <xf numFmtId="1" fontId="15" fillId="0" borderId="7" xfId="1" applyNumberFormat="1" applyFont="1" applyFill="1" applyBorder="1" applyAlignment="1">
      <alignment horizontal="right" vertical="center"/>
    </xf>
    <xf numFmtId="1" fontId="15" fillId="0" borderId="8" xfId="3" quotePrefix="1" applyNumberFormat="1" applyFont="1" applyBorder="1" applyAlignment="1">
      <alignment horizontal="right"/>
    </xf>
    <xf numFmtId="1" fontId="15" fillId="0" borderId="15" xfId="3" quotePrefix="1" applyNumberFormat="1" applyFont="1" applyBorder="1" applyAlignment="1">
      <alignment horizontal="right"/>
    </xf>
    <xf numFmtId="0" fontId="10" fillId="0" borderId="0" xfId="1" applyFont="1" applyBorder="1"/>
    <xf numFmtId="1" fontId="10" fillId="0" borderId="0" xfId="1" applyNumberFormat="1" applyFont="1"/>
    <xf numFmtId="0" fontId="36" fillId="0" borderId="0" xfId="1" applyFont="1" applyBorder="1"/>
    <xf numFmtId="0" fontId="37" fillId="0" borderId="0" xfId="1" applyFont="1"/>
    <xf numFmtId="0" fontId="2" fillId="0" borderId="0" xfId="1" applyFont="1" applyBorder="1"/>
    <xf numFmtId="0" fontId="2" fillId="0" borderId="0" xfId="1" applyFont="1"/>
    <xf numFmtId="164" fontId="14" fillId="0" borderId="7" xfId="1" quotePrefix="1" applyNumberFormat="1" applyFont="1" applyBorder="1" applyAlignment="1">
      <alignment horizontal="right"/>
    </xf>
    <xf numFmtId="164" fontId="14" fillId="0" borderId="0" xfId="1" quotePrefix="1" applyNumberFormat="1" applyFont="1" applyBorder="1" applyAlignment="1">
      <alignment horizontal="right"/>
    </xf>
    <xf numFmtId="0" fontId="38" fillId="0" borderId="0" xfId="1" applyFont="1" applyBorder="1"/>
    <xf numFmtId="0" fontId="38" fillId="0" borderId="0" xfId="1" applyFont="1"/>
    <xf numFmtId="0" fontId="39" fillId="0" borderId="0" xfId="6" applyFont="1" applyFill="1" applyAlignment="1">
      <alignment horizontal="center"/>
    </xf>
    <xf numFmtId="0" fontId="39" fillId="0" borderId="0" xfId="6" applyFont="1" applyFill="1"/>
    <xf numFmtId="0" fontId="40" fillId="0" borderId="0" xfId="6" applyFont="1" applyFill="1" applyAlignment="1">
      <alignment horizontal="right"/>
    </xf>
    <xf numFmtId="0" fontId="40" fillId="0" borderId="0" xfId="6" applyFont="1" applyFill="1" applyBorder="1" applyAlignment="1">
      <alignment horizontal="right"/>
    </xf>
    <xf numFmtId="0" fontId="40" fillId="0" borderId="0" xfId="6" applyFont="1" applyFill="1"/>
    <xf numFmtId="0" fontId="40" fillId="0" borderId="0" xfId="6" applyFont="1" applyFill="1" applyBorder="1"/>
    <xf numFmtId="0" fontId="41" fillId="0" borderId="0" xfId="6" applyFont="1" applyFill="1"/>
    <xf numFmtId="0" fontId="42" fillId="0" borderId="0" xfId="6" applyFont="1" applyFill="1" applyAlignment="1">
      <alignment horizontal="center"/>
    </xf>
    <xf numFmtId="0" fontId="43" fillId="0" borderId="0" xfId="6" applyFont="1" applyFill="1"/>
    <xf numFmtId="0" fontId="40" fillId="0" borderId="0" xfId="6" applyFont="1" applyFill="1" applyAlignment="1">
      <alignment horizontal="center"/>
    </xf>
    <xf numFmtId="0" fontId="40" fillId="0" borderId="10" xfId="6" applyFont="1" applyFill="1" applyBorder="1" applyAlignment="1">
      <alignment horizontal="right"/>
    </xf>
    <xf numFmtId="0" fontId="41" fillId="0" borderId="32" xfId="6" applyFont="1" applyFill="1" applyBorder="1" applyAlignment="1">
      <alignment horizontal="right"/>
    </xf>
    <xf numFmtId="0" fontId="41" fillId="0" borderId="38" xfId="6" applyFont="1" applyFill="1" applyBorder="1"/>
    <xf numFmtId="0" fontId="44" fillId="0" borderId="32" xfId="6" applyFont="1" applyFill="1" applyBorder="1"/>
    <xf numFmtId="0" fontId="41" fillId="0" borderId="40" xfId="6" applyFont="1" applyFill="1" applyBorder="1"/>
    <xf numFmtId="0" fontId="41" fillId="0" borderId="10" xfId="6" applyFont="1" applyFill="1" applyBorder="1"/>
    <xf numFmtId="0" fontId="44" fillId="0" borderId="40" xfId="6" applyFont="1" applyFill="1" applyBorder="1" applyAlignment="1">
      <alignment horizontal="right"/>
    </xf>
    <xf numFmtId="0" fontId="40" fillId="0" borderId="7" xfId="6" applyFont="1" applyFill="1" applyBorder="1" applyAlignment="1">
      <alignment horizontal="center"/>
    </xf>
    <xf numFmtId="0" fontId="40" fillId="0" borderId="8" xfId="6" applyFont="1" applyFill="1" applyBorder="1"/>
    <xf numFmtId="0" fontId="40" fillId="0" borderId="32" xfId="6" applyFont="1" applyFill="1" applyBorder="1" applyAlignment="1">
      <alignment horizontal="right"/>
    </xf>
    <xf numFmtId="0" fontId="40" fillId="0" borderId="7" xfId="6" applyFont="1" applyFill="1" applyBorder="1" applyAlignment="1">
      <alignment horizontal="right"/>
    </xf>
    <xf numFmtId="0" fontId="45" fillId="0" borderId="0" xfId="6" applyFont="1" applyFill="1"/>
    <xf numFmtId="0" fontId="40" fillId="0" borderId="15" xfId="6" applyFont="1" applyFill="1" applyBorder="1"/>
    <xf numFmtId="0" fontId="41" fillId="0" borderId="7" xfId="6" applyFont="1" applyFill="1" applyBorder="1" applyAlignment="1">
      <alignment horizontal="center"/>
    </xf>
    <xf numFmtId="49" fontId="41" fillId="0" borderId="8" xfId="6" applyNumberFormat="1" applyFont="1" applyFill="1" applyBorder="1" applyAlignment="1">
      <alignment horizontal="left" wrapText="1" indent="1"/>
    </xf>
    <xf numFmtId="0" fontId="42" fillId="0" borderId="8" xfId="6" applyFont="1" applyFill="1" applyBorder="1" applyAlignment="1">
      <alignment horizontal="right"/>
    </xf>
    <xf numFmtId="0" fontId="42" fillId="0" borderId="7" xfId="6" applyFont="1" applyFill="1" applyBorder="1" applyAlignment="1">
      <alignment horizontal="right"/>
    </xf>
    <xf numFmtId="0" fontId="41" fillId="0" borderId="15" xfId="6" applyFont="1" applyFill="1" applyBorder="1" applyAlignment="1">
      <alignment horizontal="center"/>
    </xf>
    <xf numFmtId="49" fontId="46" fillId="0" borderId="8" xfId="6" applyNumberFormat="1" applyFont="1" applyFill="1" applyBorder="1" applyAlignment="1">
      <alignment wrapText="1"/>
    </xf>
    <xf numFmtId="49" fontId="47" fillId="0" borderId="8" xfId="6" applyNumberFormat="1" applyFont="1" applyFill="1" applyBorder="1" applyAlignment="1">
      <alignment wrapText="1"/>
    </xf>
    <xf numFmtId="49" fontId="41" fillId="18" borderId="8" xfId="6" applyNumberFormat="1" applyFont="1" applyFill="1" applyBorder="1" applyAlignment="1">
      <alignment wrapText="1"/>
    </xf>
    <xf numFmtId="0" fontId="41" fillId="0" borderId="8" xfId="6" applyFont="1" applyFill="1" applyBorder="1" applyAlignment="1">
      <alignment horizontal="right"/>
    </xf>
    <xf numFmtId="49" fontId="44" fillId="0" borderId="8" xfId="6" applyNumberFormat="1" applyFont="1" applyFill="1" applyBorder="1" applyAlignment="1">
      <alignment wrapText="1"/>
    </xf>
    <xf numFmtId="0" fontId="41" fillId="0" borderId="0" xfId="6" applyFont="1" applyFill="1" applyAlignment="1"/>
    <xf numFmtId="164" fontId="42" fillId="0" borderId="8" xfId="6" quotePrefix="1" applyNumberFormat="1" applyFont="1" applyFill="1" applyBorder="1" applyAlignment="1">
      <alignment horizontal="right"/>
    </xf>
    <xf numFmtId="164" fontId="42" fillId="0" borderId="8" xfId="6" applyNumberFormat="1" applyFont="1" applyFill="1" applyBorder="1" applyAlignment="1">
      <alignment horizontal="right"/>
    </xf>
    <xf numFmtId="164" fontId="42" fillId="0" borderId="7" xfId="6" applyNumberFormat="1" applyFont="1" applyFill="1" applyBorder="1" applyAlignment="1">
      <alignment horizontal="right"/>
    </xf>
    <xf numFmtId="0" fontId="41" fillId="0" borderId="0" xfId="6" applyFont="1" applyFill="1" applyBorder="1" applyAlignment="1">
      <alignment horizontal="center" wrapText="1"/>
    </xf>
    <xf numFmtId="0" fontId="41" fillId="0" borderId="0" xfId="6" applyFont="1" applyFill="1" applyBorder="1" applyAlignment="1">
      <alignment horizontal="justify" wrapText="1"/>
    </xf>
    <xf numFmtId="0" fontId="41" fillId="0" borderId="0" xfId="6" applyFont="1" applyFill="1" applyBorder="1" applyAlignment="1">
      <alignment horizontal="right" wrapText="1"/>
    </xf>
    <xf numFmtId="0" fontId="41" fillId="0" borderId="0" xfId="6" applyFont="1" applyFill="1" applyBorder="1"/>
    <xf numFmtId="0" fontId="41" fillId="0" borderId="0" xfId="6" applyFont="1" applyFill="1" applyBorder="1" applyAlignment="1">
      <alignment horizontal="center"/>
    </xf>
    <xf numFmtId="165" fontId="41" fillId="0" borderId="0" xfId="6" applyNumberFormat="1" applyFont="1" applyFill="1" applyBorder="1"/>
    <xf numFmtId="164" fontId="41" fillId="0" borderId="0" xfId="50" applyNumberFormat="1" applyFont="1" applyFill="1" applyBorder="1" applyAlignment="1">
      <alignment horizontal="right"/>
    </xf>
    <xf numFmtId="0" fontId="44" fillId="0" borderId="0" xfId="6" applyFont="1" applyFill="1" applyBorder="1"/>
    <xf numFmtId="0" fontId="41" fillId="0" borderId="0" xfId="6" applyFont="1" applyFill="1" applyBorder="1" applyAlignment="1">
      <alignment horizontal="right"/>
    </xf>
    <xf numFmtId="0" fontId="41" fillId="0" borderId="0" xfId="6" applyFont="1" applyFill="1" applyAlignment="1">
      <alignment horizontal="center"/>
    </xf>
    <xf numFmtId="0" fontId="41" fillId="0" borderId="0" xfId="6" applyFont="1" applyFill="1" applyAlignment="1">
      <alignment horizontal="right"/>
    </xf>
    <xf numFmtId="0" fontId="7" fillId="0" borderId="0" xfId="54" applyFont="1" applyBorder="1" applyAlignment="1">
      <alignment horizontal="left" vertical="center"/>
    </xf>
    <xf numFmtId="0" fontId="5" fillId="0" borderId="0" xfId="51" applyFont="1"/>
    <xf numFmtId="0" fontId="0" fillId="0" borderId="0" xfId="51" applyFont="1"/>
    <xf numFmtId="0" fontId="8" fillId="0" borderId="0" xfId="54" applyFont="1" applyBorder="1" applyAlignment="1">
      <alignment horizontal="left" vertical="center"/>
    </xf>
    <xf numFmtId="0" fontId="5" fillId="0" borderId="0" xfId="51" applyFont="1" applyAlignment="1"/>
    <xf numFmtId="164" fontId="8" fillId="0" borderId="0" xfId="51" applyNumberFormat="1" applyFont="1" applyBorder="1"/>
    <xf numFmtId="0" fontId="0" fillId="0" borderId="0" xfId="51" applyFont="1" applyBorder="1"/>
    <xf numFmtId="0" fontId="49" fillId="0" borderId="0" xfId="51" applyFont="1" applyAlignment="1">
      <alignment wrapText="1"/>
    </xf>
    <xf numFmtId="0" fontId="41" fillId="0" borderId="16" xfId="51" applyFont="1" applyBorder="1" applyAlignment="1">
      <alignment horizontal="center" vertical="center" wrapText="1"/>
    </xf>
    <xf numFmtId="0" fontId="41" fillId="0" borderId="35" xfId="51" applyFont="1" applyBorder="1" applyAlignment="1">
      <alignment horizontal="center" vertical="center" wrapText="1"/>
    </xf>
    <xf numFmtId="0" fontId="5" fillId="0" borderId="13" xfId="51" applyFont="1" applyBorder="1" applyAlignment="1">
      <alignment horizontal="center" vertical="center" wrapText="1"/>
    </xf>
    <xf numFmtId="0" fontId="5" fillId="0" borderId="33" xfId="51" applyFont="1" applyBorder="1" applyAlignment="1">
      <alignment horizontal="center" vertical="center" wrapText="1"/>
    </xf>
    <xf numFmtId="0" fontId="15" fillId="0" borderId="34" xfId="54" applyFont="1" applyBorder="1" applyAlignment="1">
      <alignment horizontal="center" vertical="center" wrapText="1"/>
    </xf>
    <xf numFmtId="0" fontId="5" fillId="0" borderId="7" xfId="51" applyFont="1" applyBorder="1" applyAlignment="1"/>
    <xf numFmtId="0" fontId="7" fillId="0" borderId="3" xfId="53" applyFont="1" applyBorder="1" applyAlignment="1">
      <alignment horizontal="left"/>
    </xf>
    <xf numFmtId="164" fontId="7" fillId="0" borderId="7" xfId="53" applyNumberFormat="1" applyFont="1" applyBorder="1" applyAlignment="1">
      <alignment horizontal="right"/>
    </xf>
    <xf numFmtId="0" fontId="46" fillId="0" borderId="0" xfId="51" applyFont="1" applyAlignment="1">
      <alignment horizontal="right"/>
    </xf>
    <xf numFmtId="164" fontId="46" fillId="0" borderId="8" xfId="1" quotePrefix="1" applyNumberFormat="1" applyFont="1" applyBorder="1" applyAlignment="1">
      <alignment horizontal="right"/>
    </xf>
    <xf numFmtId="1" fontId="46" fillId="0" borderId="8" xfId="1" applyNumberFormat="1" applyFont="1" applyBorder="1" applyAlignment="1">
      <alignment horizontal="right"/>
    </xf>
    <xf numFmtId="1" fontId="46" fillId="0" borderId="3" xfId="1" applyNumberFormat="1" applyFont="1" applyBorder="1" applyAlignment="1">
      <alignment horizontal="right"/>
    </xf>
    <xf numFmtId="0" fontId="5" fillId="0" borderId="0" xfId="49" applyFont="1" applyBorder="1" applyAlignment="1">
      <alignment horizontal="center"/>
    </xf>
    <xf numFmtId="0" fontId="5" fillId="0" borderId="7" xfId="51" applyFont="1" applyBorder="1"/>
    <xf numFmtId="0" fontId="5" fillId="0" borderId="8" xfId="53" applyFont="1" applyBorder="1"/>
    <xf numFmtId="164" fontId="5" fillId="0" borderId="7" xfId="53" applyNumberFormat="1" applyFont="1" applyBorder="1" applyAlignment="1">
      <alignment horizontal="right"/>
    </xf>
    <xf numFmtId="0" fontId="41" fillId="0" borderId="0" xfId="51" applyFont="1"/>
    <xf numFmtId="164" fontId="41" fillId="0" borderId="8" xfId="1" applyNumberFormat="1" applyFont="1" applyBorder="1"/>
    <xf numFmtId="1" fontId="41" fillId="0" borderId="8" xfId="1" applyNumberFormat="1" applyFont="1" applyBorder="1"/>
    <xf numFmtId="1" fontId="41" fillId="0" borderId="8" xfId="1" applyNumberFormat="1" applyFont="1" applyFill="1" applyBorder="1"/>
    <xf numFmtId="164" fontId="41" fillId="0" borderId="8" xfId="1" applyNumberFormat="1" applyFont="1" applyFill="1" applyBorder="1"/>
    <xf numFmtId="164" fontId="41" fillId="0" borderId="0" xfId="51" applyNumberFormat="1" applyFont="1"/>
    <xf numFmtId="0" fontId="5" fillId="0" borderId="8" xfId="53" quotePrefix="1" applyFont="1" applyBorder="1" applyAlignment="1">
      <alignment horizontal="left"/>
    </xf>
    <xf numFmtId="164" fontId="5" fillId="0" borderId="7" xfId="53" quotePrefix="1" applyNumberFormat="1" applyFont="1" applyBorder="1" applyAlignment="1">
      <alignment horizontal="right"/>
    </xf>
    <xf numFmtId="0" fontId="41" fillId="0" borderId="0" xfId="51" applyFont="1" applyAlignment="1">
      <alignment horizontal="center"/>
    </xf>
    <xf numFmtId="0" fontId="52" fillId="0" borderId="0" xfId="51" applyFont="1" applyBorder="1"/>
    <xf numFmtId="166" fontId="5" fillId="0" borderId="0" xfId="54" applyNumberFormat="1" applyFont="1" applyBorder="1" applyAlignment="1"/>
    <xf numFmtId="167" fontId="5" fillId="0" borderId="0" xfId="52" applyNumberFormat="1" applyFont="1" applyBorder="1" applyAlignment="1">
      <alignment vertical="center"/>
    </xf>
    <xf numFmtId="0" fontId="53" fillId="0" borderId="0" xfId="51" applyFont="1"/>
    <xf numFmtId="0" fontId="0" fillId="0" borderId="0" xfId="54" applyFont="1" applyAlignment="1"/>
    <xf numFmtId="0" fontId="54" fillId="0" borderId="0" xfId="51" applyFont="1" applyAlignment="1"/>
    <xf numFmtId="0" fontId="54" fillId="0" borderId="0" xfId="51" applyNumberFormat="1" applyFont="1" applyAlignment="1"/>
    <xf numFmtId="0" fontId="11" fillId="0" borderId="0" xfId="51" applyFont="1" applyAlignment="1"/>
    <xf numFmtId="0" fontId="8" fillId="0" borderId="0" xfId="51" applyNumberFormat="1" applyFont="1" applyAlignment="1"/>
    <xf numFmtId="0" fontId="11" fillId="0" borderId="0" xfId="51" applyNumberFormat="1" applyFont="1" applyAlignment="1"/>
    <xf numFmtId="0" fontId="55" fillId="0" borderId="0" xfId="51" applyFont="1"/>
    <xf numFmtId="0" fontId="56" fillId="0" borderId="0" xfId="51" applyFont="1" applyAlignment="1">
      <alignment horizontal="left" wrapText="1"/>
    </xf>
    <xf numFmtId="0" fontId="57" fillId="0" borderId="0" xfId="46" applyFont="1"/>
    <xf numFmtId="0" fontId="44" fillId="0" borderId="0" xfId="51" applyFont="1"/>
    <xf numFmtId="0" fontId="52" fillId="0" borderId="0" xfId="51" applyFont="1"/>
    <xf numFmtId="0" fontId="14" fillId="0" borderId="0" xfId="1" applyFont="1" applyBorder="1" applyAlignment="1"/>
    <xf numFmtId="1" fontId="14" fillId="0" borderId="0" xfId="1" applyNumberFormat="1" applyFont="1"/>
    <xf numFmtId="0" fontId="15" fillId="0" borderId="0" xfId="1" applyFont="1" applyBorder="1"/>
    <xf numFmtId="0" fontId="15" fillId="0" borderId="0" xfId="1" applyFont="1"/>
    <xf numFmtId="0" fontId="58" fillId="0" borderId="0" xfId="48" applyFont="1" applyBorder="1" applyAlignment="1"/>
    <xf numFmtId="0" fontId="59" fillId="0" borderId="0" xfId="48" applyFont="1" applyFill="1" applyBorder="1" applyAlignment="1">
      <alignment horizontal="left"/>
    </xf>
    <xf numFmtId="0" fontId="60" fillId="0" borderId="0" xfId="1" quotePrefix="1" applyFont="1" applyFill="1" applyBorder="1" applyAlignment="1">
      <alignment horizontal="left"/>
    </xf>
    <xf numFmtId="0" fontId="61" fillId="0" borderId="0" xfId="1" applyFont="1" applyFill="1"/>
    <xf numFmtId="0" fontId="52" fillId="0" borderId="0" xfId="1" applyFont="1" applyFill="1" applyBorder="1"/>
    <xf numFmtId="1" fontId="14" fillId="0" borderId="32" xfId="7" applyNumberFormat="1" applyFont="1" applyFill="1" applyBorder="1"/>
    <xf numFmtId="1" fontId="64" fillId="0" borderId="48" xfId="1" applyNumberFormat="1" applyFont="1" applyFill="1" applyBorder="1" applyAlignment="1">
      <alignment horizontal="right" indent="1"/>
    </xf>
    <xf numFmtId="1" fontId="64" fillId="0" borderId="8" xfId="1" applyNumberFormat="1" applyFont="1" applyFill="1" applyBorder="1" applyAlignment="1">
      <alignment horizontal="right" indent="1"/>
    </xf>
    <xf numFmtId="0" fontId="15" fillId="0" borderId="0" xfId="1" applyFont="1" applyBorder="1" applyAlignment="1">
      <alignment horizontal="right" indent="1"/>
    </xf>
    <xf numFmtId="1" fontId="14" fillId="0" borderId="8" xfId="7" applyNumberFormat="1" applyFont="1" applyFill="1" applyBorder="1"/>
    <xf numFmtId="1" fontId="65" fillId="0" borderId="46" xfId="1" applyNumberFormat="1" applyFont="1" applyFill="1" applyBorder="1" applyAlignment="1">
      <alignment horizontal="right" indent="1"/>
    </xf>
    <xf numFmtId="1" fontId="66" fillId="0" borderId="8" xfId="1" applyNumberFormat="1" applyFont="1" applyFill="1" applyBorder="1" applyAlignment="1">
      <alignment horizontal="right" indent="1"/>
    </xf>
    <xf numFmtId="1" fontId="64" fillId="0" borderId="46" xfId="1" applyNumberFormat="1" applyFont="1" applyFill="1" applyBorder="1" applyAlignment="1">
      <alignment horizontal="right" indent="1"/>
    </xf>
    <xf numFmtId="0" fontId="15" fillId="0" borderId="0" xfId="1" applyFont="1" applyBorder="1" applyAlignment="1">
      <alignment horizontal="center"/>
    </xf>
    <xf numFmtId="1" fontId="15" fillId="0" borderId="8" xfId="7" applyNumberFormat="1" applyFont="1" applyFill="1" applyBorder="1"/>
    <xf numFmtId="0" fontId="15" fillId="0" borderId="0" xfId="1" applyNumberFormat="1" applyFont="1" applyBorder="1" applyAlignment="1">
      <alignment horizontal="center"/>
    </xf>
    <xf numFmtId="1" fontId="58" fillId="0" borderId="8" xfId="7" applyNumberFormat="1" applyFont="1" applyFill="1" applyBorder="1"/>
    <xf numFmtId="1" fontId="66" fillId="0" borderId="46" xfId="1" applyNumberFormat="1" applyFont="1" applyFill="1" applyBorder="1" applyAlignment="1">
      <alignment horizontal="right" indent="1"/>
    </xf>
    <xf numFmtId="0" fontId="15" fillId="0" borderId="0" xfId="1" applyFont="1" applyFill="1" applyBorder="1" applyAlignment="1">
      <alignment horizontal="center"/>
    </xf>
    <xf numFmtId="1" fontId="67" fillId="0" borderId="46" xfId="1" applyNumberFormat="1" applyFont="1" applyFill="1" applyBorder="1" applyAlignment="1">
      <alignment horizontal="right" indent="1"/>
    </xf>
    <xf numFmtId="1" fontId="68" fillId="0" borderId="46" xfId="1" applyNumberFormat="1" applyFont="1" applyFill="1" applyBorder="1" applyAlignment="1">
      <alignment horizontal="right" indent="1"/>
    </xf>
    <xf numFmtId="1" fontId="15" fillId="0" borderId="15" xfId="7" applyNumberFormat="1" applyFont="1" applyFill="1" applyBorder="1"/>
    <xf numFmtId="164" fontId="65" fillId="0" borderId="8" xfId="1" applyNumberFormat="1" applyFont="1" applyFill="1" applyBorder="1" applyAlignment="1">
      <alignment horizontal="right" indent="1"/>
    </xf>
    <xf numFmtId="1" fontId="14" fillId="0" borderId="15" xfId="7" applyNumberFormat="1" applyFont="1" applyFill="1" applyBorder="1"/>
    <xf numFmtId="0" fontId="41" fillId="0" borderId="0" xfId="1" applyFont="1" applyFill="1" applyAlignment="1">
      <alignment vertical="center"/>
    </xf>
    <xf numFmtId="0" fontId="44" fillId="0" borderId="46" xfId="1" applyFont="1" applyFill="1" applyBorder="1"/>
    <xf numFmtId="0" fontId="44" fillId="0" borderId="8" xfId="1" applyFont="1" applyFill="1" applyBorder="1"/>
    <xf numFmtId="0" fontId="44" fillId="0" borderId="0" xfId="1" applyFont="1" applyFill="1"/>
    <xf numFmtId="0" fontId="2" fillId="0" borderId="46" xfId="1" applyFont="1" applyFill="1" applyBorder="1"/>
    <xf numFmtId="0" fontId="2" fillId="0" borderId="8" xfId="1" applyFont="1" applyFill="1" applyBorder="1"/>
    <xf numFmtId="0" fontId="2" fillId="0" borderId="0" xfId="1" applyFont="1" applyFill="1"/>
    <xf numFmtId="1" fontId="15" fillId="0" borderId="15" xfId="7" applyNumberFormat="1" applyFont="1" applyFill="1" applyBorder="1" applyAlignment="1">
      <alignment horizontal="center" vertical="center" wrapText="1"/>
    </xf>
    <xf numFmtId="1" fontId="15" fillId="0" borderId="15" xfId="7" applyNumberFormat="1" applyFont="1" applyBorder="1"/>
    <xf numFmtId="0" fontId="15" fillId="0" borderId="0" xfId="7" applyFont="1" applyBorder="1" applyAlignment="1">
      <alignment horizontal="center"/>
    </xf>
    <xf numFmtId="1" fontId="15" fillId="0" borderId="0" xfId="7" applyNumberFormat="1" applyFont="1" applyFill="1" applyBorder="1"/>
    <xf numFmtId="164" fontId="44" fillId="0" borderId="8" xfId="1" applyNumberFormat="1" applyFont="1" applyFill="1" applyBorder="1"/>
    <xf numFmtId="164" fontId="2" fillId="0" borderId="8" xfId="1" applyNumberFormat="1" applyFont="1" applyFill="1" applyBorder="1"/>
    <xf numFmtId="0" fontId="10" fillId="0" borderId="0" xfId="1" applyFont="1" applyAlignment="1">
      <alignment horizontal="left"/>
    </xf>
    <xf numFmtId="0" fontId="9" fillId="0" borderId="0" xfId="1" applyFont="1" applyFill="1"/>
    <xf numFmtId="0" fontId="10" fillId="0" borderId="0" xfId="1" applyFont="1" applyFill="1"/>
    <xf numFmtId="0" fontId="9" fillId="0" borderId="0" xfId="1" applyFont="1" applyFill="1" applyBorder="1"/>
    <xf numFmtId="3" fontId="10" fillId="0" borderId="0" xfId="1" applyNumberFormat="1" applyFont="1"/>
    <xf numFmtId="0" fontId="37" fillId="0" borderId="4" xfId="1" applyFont="1" applyBorder="1" applyAlignment="1">
      <alignment horizontal="centerContinuous" vertical="center"/>
    </xf>
    <xf numFmtId="0" fontId="37" fillId="0" borderId="5" xfId="1" applyFont="1" applyBorder="1" applyAlignment="1">
      <alignment horizontal="centerContinuous" vertical="center"/>
    </xf>
    <xf numFmtId="0" fontId="37" fillId="0" borderId="5" xfId="1" applyFont="1" applyFill="1" applyBorder="1" applyAlignment="1">
      <alignment horizontal="centerContinuous" vertical="center"/>
    </xf>
    <xf numFmtId="0" fontId="37" fillId="0" borderId="26" xfId="1" applyFont="1" applyBorder="1" applyAlignment="1">
      <alignment horizontal="centerContinuous" vertical="center"/>
    </xf>
    <xf numFmtId="0" fontId="37" fillId="0" borderId="0" xfId="1" applyFont="1" applyAlignment="1">
      <alignment vertical="center"/>
    </xf>
    <xf numFmtId="0" fontId="37" fillId="0" borderId="9" xfId="1" applyFont="1" applyBorder="1" applyAlignment="1">
      <alignment horizontal="centerContinuous" vertical="center" wrapText="1"/>
    </xf>
    <xf numFmtId="0" fontId="37" fillId="0" borderId="35" xfId="1" applyFont="1" applyFill="1" applyBorder="1" applyAlignment="1">
      <alignment horizontal="centerContinuous" vertical="center"/>
    </xf>
    <xf numFmtId="0" fontId="37" fillId="0" borderId="33" xfId="1" applyFont="1" applyBorder="1" applyAlignment="1">
      <alignment horizontal="center" vertical="center" wrapText="1"/>
    </xf>
    <xf numFmtId="0" fontId="37" fillId="0" borderId="33" xfId="1" applyFont="1" applyFill="1" applyBorder="1" applyAlignment="1">
      <alignment horizontal="center" vertical="center" wrapText="1"/>
    </xf>
    <xf numFmtId="0" fontId="7" fillId="0" borderId="7" xfId="1" applyFont="1" applyBorder="1"/>
    <xf numFmtId="0" fontId="5" fillId="0" borderId="50" xfId="1" applyFont="1" applyBorder="1"/>
    <xf numFmtId="3" fontId="5" fillId="0" borderId="7" xfId="1" applyNumberFormat="1" applyFont="1" applyBorder="1"/>
    <xf numFmtId="3" fontId="7" fillId="0" borderId="7" xfId="1" applyNumberFormat="1" applyFont="1" applyBorder="1"/>
    <xf numFmtId="3" fontId="7" fillId="0" borderId="7" xfId="1" applyNumberFormat="1" applyFont="1" applyFill="1" applyBorder="1"/>
    <xf numFmtId="3" fontId="7" fillId="0" borderId="8" xfId="1" applyNumberFormat="1" applyFont="1" applyFill="1" applyBorder="1"/>
    <xf numFmtId="3" fontId="7" fillId="0" borderId="3" xfId="1" applyNumberFormat="1" applyFont="1" applyBorder="1"/>
    <xf numFmtId="3" fontId="7" fillId="0" borderId="8" xfId="1" applyNumberFormat="1" applyFont="1" applyBorder="1"/>
    <xf numFmtId="0" fontId="7" fillId="0" borderId="3" xfId="1" applyFont="1" applyBorder="1"/>
    <xf numFmtId="0" fontId="7" fillId="0" borderId="0" xfId="1" applyFont="1"/>
    <xf numFmtId="0" fontId="7" fillId="0" borderId="50" xfId="1" applyFont="1" applyBorder="1"/>
    <xf numFmtId="0" fontId="7" fillId="0" borderId="50" xfId="2" applyFont="1" applyBorder="1"/>
    <xf numFmtId="3" fontId="39" fillId="0" borderId="7" xfId="1" applyNumberFormat="1" applyFont="1" applyBorder="1"/>
    <xf numFmtId="0" fontId="5" fillId="0" borderId="50" xfId="2" applyFont="1" applyBorder="1"/>
    <xf numFmtId="3" fontId="10" fillId="0" borderId="8" xfId="1" applyNumberFormat="1" applyFont="1" applyBorder="1"/>
    <xf numFmtId="0" fontId="5" fillId="0" borderId="50" xfId="2" applyFont="1" applyBorder="1" applyAlignment="1">
      <alignment horizontal="left" indent="2"/>
    </xf>
    <xf numFmtId="0" fontId="5" fillId="0" borderId="50" xfId="1" applyFont="1" applyBorder="1" applyAlignment="1">
      <alignment horizontal="left" indent="2"/>
    </xf>
    <xf numFmtId="1" fontId="5" fillId="0" borderId="0" xfId="1" applyNumberFormat="1" applyFont="1" applyBorder="1"/>
    <xf numFmtId="0" fontId="5" fillId="0" borderId="0" xfId="1" applyFont="1" applyBorder="1" applyAlignment="1">
      <alignment horizontal="left" indent="2"/>
    </xf>
    <xf numFmtId="0" fontId="5" fillId="0" borderId="0" xfId="1" applyFont="1" applyFill="1"/>
    <xf numFmtId="3" fontId="37" fillId="0" borderId="0" xfId="1" applyNumberFormat="1" applyFont="1" applyBorder="1" applyAlignment="1">
      <alignment horizontal="left"/>
    </xf>
    <xf numFmtId="0" fontId="69" fillId="0" borderId="0" xfId="1" applyFont="1"/>
    <xf numFmtId="1" fontId="69" fillId="0" borderId="0" xfId="1" applyNumberFormat="1" applyFont="1"/>
    <xf numFmtId="1" fontId="69" fillId="0" borderId="0" xfId="1" applyNumberFormat="1" applyFont="1" applyFill="1"/>
    <xf numFmtId="1" fontId="37" fillId="0" borderId="0" xfId="1" applyNumberFormat="1" applyFont="1"/>
    <xf numFmtId="1" fontId="69" fillId="0" borderId="0" xfId="1" applyNumberFormat="1" applyFont="1" applyFill="1" applyBorder="1" applyAlignment="1">
      <alignment horizontal="left"/>
    </xf>
    <xf numFmtId="1" fontId="69" fillId="0" borderId="0" xfId="1" applyNumberFormat="1" applyFont="1" applyBorder="1" applyAlignment="1">
      <alignment horizontal="left"/>
    </xf>
    <xf numFmtId="3" fontId="69" fillId="0" borderId="0" xfId="1" applyNumberFormat="1" applyFont="1" applyBorder="1" applyAlignment="1">
      <alignment horizontal="left"/>
    </xf>
    <xf numFmtId="1" fontId="37" fillId="0" borderId="0" xfId="1" applyNumberFormat="1" applyFont="1" applyBorder="1" applyAlignment="1">
      <alignment horizontal="right"/>
    </xf>
    <xf numFmtId="1" fontId="37" fillId="0" borderId="0" xfId="1" applyNumberFormat="1" applyFont="1" applyFill="1" applyBorder="1" applyAlignment="1">
      <alignment horizontal="right"/>
    </xf>
    <xf numFmtId="0" fontId="37" fillId="0" borderId="0" xfId="1" applyFont="1" applyBorder="1"/>
    <xf numFmtId="0" fontId="34" fillId="0" borderId="0" xfId="1" applyFont="1" applyAlignment="1">
      <alignment horizontal="left"/>
    </xf>
    <xf numFmtId="1" fontId="9" fillId="0" borderId="0" xfId="1" applyNumberFormat="1" applyFont="1"/>
    <xf numFmtId="1" fontId="9" fillId="0" borderId="0" xfId="1" applyNumberFormat="1" applyFont="1" applyFill="1"/>
    <xf numFmtId="1" fontId="10" fillId="0" borderId="0" xfId="1" applyNumberFormat="1" applyFont="1" applyFill="1"/>
    <xf numFmtId="0" fontId="73" fillId="0" borderId="0" xfId="1" applyFont="1" applyBorder="1" applyAlignment="1">
      <alignment horizontal="left"/>
    </xf>
    <xf numFmtId="1" fontId="9" fillId="0" borderId="0" xfId="1" applyNumberFormat="1" applyFont="1" applyFill="1" applyBorder="1"/>
    <xf numFmtId="1" fontId="5" fillId="0" borderId="7" xfId="1" applyNumberFormat="1" applyFont="1" applyBorder="1"/>
    <xf numFmtId="1" fontId="7" fillId="0" borderId="7" xfId="1" applyNumberFormat="1" applyFont="1" applyBorder="1"/>
    <xf numFmtId="1" fontId="7" fillId="0" borderId="7" xfId="1" applyNumberFormat="1" applyFont="1" applyFill="1" applyBorder="1"/>
    <xf numFmtId="1" fontId="7" fillId="0" borderId="8" xfId="1" applyNumberFormat="1" applyFont="1" applyFill="1" applyBorder="1"/>
    <xf numFmtId="1" fontId="7" fillId="0" borderId="3" xfId="1" applyNumberFormat="1" applyFont="1" applyBorder="1"/>
    <xf numFmtId="1" fontId="7" fillId="0" borderId="8" xfId="1" applyNumberFormat="1" applyFont="1" applyBorder="1"/>
    <xf numFmtId="3" fontId="74" fillId="0" borderId="7" xfId="1" applyNumberFormat="1" applyFont="1" applyBorder="1" applyAlignment="1">
      <alignment horizontal="right"/>
    </xf>
    <xf numFmtId="0" fontId="7" fillId="0" borderId="50" xfId="2" applyFont="1" applyBorder="1" applyAlignment="1">
      <alignment horizontal="left"/>
    </xf>
    <xf numFmtId="0" fontId="7" fillId="0" borderId="50" xfId="2" quotePrefix="1" applyFont="1" applyBorder="1" applyAlignment="1">
      <alignment horizontal="left"/>
    </xf>
    <xf numFmtId="1" fontId="5" fillId="0" borderId="0" xfId="1" applyNumberFormat="1" applyFont="1" applyBorder="1" applyAlignment="1">
      <alignment horizontal="right"/>
    </xf>
    <xf numFmtId="1" fontId="5" fillId="0" borderId="0" xfId="1" applyNumberFormat="1" applyFont="1" applyFill="1" applyBorder="1"/>
    <xf numFmtId="1" fontId="5" fillId="0" borderId="0" xfId="1" applyNumberFormat="1" applyFont="1" applyFill="1" applyBorder="1" applyAlignment="1">
      <alignment horizontal="right"/>
    </xf>
    <xf numFmtId="2" fontId="75" fillId="0" borderId="0" xfId="1" applyNumberFormat="1" applyFont="1" applyAlignment="1">
      <alignment horizontal="left"/>
    </xf>
    <xf numFmtId="2" fontId="37" fillId="0" borderId="0" xfId="1" applyNumberFormat="1" applyFont="1"/>
    <xf numFmtId="2" fontId="37" fillId="0" borderId="0" xfId="1" applyNumberFormat="1" applyFont="1" applyFill="1"/>
    <xf numFmtId="2" fontId="37" fillId="0" borderId="0" xfId="1" quotePrefix="1" applyNumberFormat="1" applyFont="1"/>
    <xf numFmtId="2" fontId="37" fillId="0" borderId="0" xfId="1" applyNumberFormat="1" applyFont="1" applyBorder="1"/>
    <xf numFmtId="0" fontId="75" fillId="0" borderId="0" xfId="1" applyFont="1" applyBorder="1"/>
    <xf numFmtId="0" fontId="37" fillId="0" borderId="0" xfId="1" applyFont="1" applyFill="1"/>
    <xf numFmtId="0" fontId="37" fillId="0" borderId="0" xfId="1" quotePrefix="1" applyFont="1" applyFill="1"/>
    <xf numFmtId="0" fontId="37" fillId="0" borderId="0" xfId="1" quotePrefix="1" applyFont="1"/>
    <xf numFmtId="0" fontId="51" fillId="0" borderId="0" xfId="1" applyFont="1"/>
    <xf numFmtId="0" fontId="69" fillId="0" borderId="0" xfId="1" applyFont="1" applyFill="1"/>
    <xf numFmtId="0" fontId="69" fillId="0" borderId="0" xfId="1" applyFont="1" applyBorder="1"/>
    <xf numFmtId="0" fontId="99" fillId="0" borderId="0" xfId="1" applyFont="1" applyBorder="1" applyAlignment="1">
      <alignment horizontal="left"/>
    </xf>
    <xf numFmtId="0" fontId="60" fillId="0" borderId="0" xfId="1" applyFont="1"/>
    <xf numFmtId="0" fontId="60" fillId="0" borderId="0" xfId="1" applyFont="1" applyBorder="1"/>
    <xf numFmtId="0" fontId="59" fillId="0" borderId="0" xfId="1" applyFont="1" applyAlignment="1">
      <alignment horizontal="left"/>
    </xf>
    <xf numFmtId="0" fontId="59" fillId="0" borderId="0" xfId="1" applyFont="1"/>
    <xf numFmtId="0" fontId="99" fillId="0" borderId="0" xfId="1" quotePrefix="1" applyFont="1" applyBorder="1" applyAlignment="1">
      <alignment horizontal="left"/>
    </xf>
    <xf numFmtId="0" fontId="60" fillId="0" borderId="0" xfId="1" quotePrefix="1" applyFont="1" applyBorder="1" applyAlignment="1">
      <alignment horizontal="left"/>
    </xf>
    <xf numFmtId="0" fontId="5" fillId="0" borderId="26" xfId="1" applyFont="1" applyBorder="1" applyAlignment="1">
      <alignment horizontal="left" vertical="center" wrapText="1"/>
    </xf>
    <xf numFmtId="0" fontId="7" fillId="0" borderId="0" xfId="1" applyFont="1" applyAlignment="1">
      <alignment vertical="center" wrapText="1"/>
    </xf>
    <xf numFmtId="0" fontId="5" fillId="0" borderId="0" xfId="1" applyFont="1" applyAlignment="1">
      <alignment vertical="center" wrapText="1"/>
    </xf>
    <xf numFmtId="0" fontId="5" fillId="0" borderId="0" xfId="1" applyFont="1" applyAlignment="1">
      <alignment wrapText="1"/>
    </xf>
    <xf numFmtId="0" fontId="5" fillId="0" borderId="33" xfId="1" applyFont="1" applyBorder="1" applyAlignment="1">
      <alignment horizontal="center" vertical="center" wrapText="1"/>
    </xf>
    <xf numFmtId="0" fontId="5" fillId="0" borderId="42" xfId="1" applyFont="1" applyBorder="1" applyAlignment="1">
      <alignment horizontal="center" vertical="center" wrapText="1"/>
    </xf>
    <xf numFmtId="0" fontId="5" fillId="0" borderId="7" xfId="1" quotePrefix="1" applyFont="1" applyBorder="1" applyAlignment="1">
      <alignment horizontal="center" vertical="center" wrapText="1"/>
    </xf>
    <xf numFmtId="0" fontId="2" fillId="0" borderId="8" xfId="1" applyFont="1" applyBorder="1" applyAlignment="1">
      <alignment horizontal="center" vertical="center" wrapText="1"/>
    </xf>
    <xf numFmtId="0" fontId="10" fillId="0" borderId="7" xfId="1" applyFont="1" applyBorder="1" applyAlignment="1">
      <alignment vertical="center"/>
    </xf>
    <xf numFmtId="0" fontId="9" fillId="0" borderId="50" xfId="1" applyFont="1" applyBorder="1"/>
    <xf numFmtId="0" fontId="10" fillId="0" borderId="7" xfId="1" applyFont="1" applyBorder="1"/>
    <xf numFmtId="0" fontId="10" fillId="0" borderId="50" xfId="2" applyFont="1" applyBorder="1"/>
    <xf numFmtId="0" fontId="10" fillId="0" borderId="50" xfId="2" quotePrefix="1" applyFont="1" applyBorder="1" applyAlignment="1">
      <alignment horizontal="left"/>
    </xf>
    <xf numFmtId="0" fontId="8" fillId="0" borderId="0" xfId="1" applyFont="1" applyBorder="1"/>
    <xf numFmtId="0" fontId="7" fillId="0" borderId="0" xfId="1" applyFont="1" applyBorder="1"/>
    <xf numFmtId="0" fontId="8" fillId="0" borderId="0" xfId="1" applyFont="1"/>
    <xf numFmtId="0" fontId="51" fillId="0" borderId="0" xfId="1" applyFont="1" applyBorder="1"/>
    <xf numFmtId="1" fontId="103" fillId="0" borderId="0" xfId="1" applyNumberFormat="1" applyFont="1"/>
    <xf numFmtId="1" fontId="99" fillId="0" borderId="0" xfId="1" applyNumberFormat="1" applyFont="1"/>
    <xf numFmtId="0" fontId="61" fillId="0" borderId="0" xfId="1" applyFont="1" applyBorder="1"/>
    <xf numFmtId="0" fontId="61" fillId="0" borderId="0" xfId="1" applyFont="1"/>
    <xf numFmtId="0" fontId="59" fillId="0" borderId="0" xfId="1" applyFont="1" applyBorder="1"/>
    <xf numFmtId="1" fontId="52" fillId="0" borderId="0" xfId="1" applyNumberFormat="1" applyFont="1"/>
    <xf numFmtId="1" fontId="52" fillId="0" borderId="0" xfId="1" applyNumberFormat="1" applyFont="1" applyBorder="1"/>
    <xf numFmtId="0" fontId="52" fillId="0" borderId="0" xfId="1" applyFont="1" applyBorder="1"/>
    <xf numFmtId="0" fontId="52" fillId="0" borderId="0" xfId="1" applyFont="1"/>
    <xf numFmtId="1" fontId="103" fillId="0" borderId="14" xfId="1" applyNumberFormat="1" applyFont="1" applyBorder="1"/>
    <xf numFmtId="1" fontId="99" fillId="0" borderId="14" xfId="1" applyNumberFormat="1" applyFont="1" applyBorder="1"/>
    <xf numFmtId="0" fontId="61" fillId="0" borderId="14" xfId="1" applyFont="1" applyBorder="1"/>
    <xf numFmtId="0" fontId="105" fillId="0" borderId="0" xfId="46" applyFont="1" applyBorder="1" applyAlignment="1">
      <alignment vertical="center"/>
    </xf>
    <xf numFmtId="1" fontId="104" fillId="0" borderId="33" xfId="1" applyNumberFormat="1" applyFont="1" applyBorder="1" applyAlignment="1">
      <alignment horizontal="center" vertical="center" wrapText="1"/>
    </xf>
    <xf numFmtId="1" fontId="104" fillId="0" borderId="41" xfId="1" applyNumberFormat="1" applyFont="1" applyBorder="1" applyAlignment="1">
      <alignment horizontal="center" vertical="center" wrapText="1"/>
    </xf>
    <xf numFmtId="0" fontId="52" fillId="0" borderId="6" xfId="1" applyFont="1" applyBorder="1"/>
    <xf numFmtId="3" fontId="99" fillId="0" borderId="48" xfId="1" applyNumberFormat="1" applyFont="1" applyBorder="1"/>
    <xf numFmtId="3" fontId="99" fillId="0" borderId="3" xfId="1" applyNumberFormat="1" applyFont="1" applyBorder="1"/>
    <xf numFmtId="3" fontId="99" fillId="0" borderId="2" xfId="1" applyNumberFormat="1" applyFont="1" applyBorder="1"/>
    <xf numFmtId="3" fontId="99" fillId="0" borderId="27" xfId="1" applyNumberFormat="1" applyFont="1" applyBorder="1"/>
    <xf numFmtId="0" fontId="7" fillId="0" borderId="6" xfId="1" applyFont="1" applyBorder="1"/>
    <xf numFmtId="0" fontId="7" fillId="0" borderId="6" xfId="2" applyFont="1" applyBorder="1"/>
    <xf numFmtId="0" fontId="106" fillId="0" borderId="0" xfId="1" applyFont="1" applyBorder="1"/>
    <xf numFmtId="0" fontId="106" fillId="0" borderId="0" xfId="1" applyFont="1"/>
    <xf numFmtId="0" fontId="5" fillId="0" borderId="6" xfId="2" applyFont="1" applyBorder="1"/>
    <xf numFmtId="0" fontId="5" fillId="0" borderId="6" xfId="2" applyFont="1" applyBorder="1" applyAlignment="1">
      <alignment horizontal="left" indent="2"/>
    </xf>
    <xf numFmtId="0" fontId="5" fillId="0" borderId="6" xfId="1" applyFont="1" applyBorder="1" applyAlignment="1">
      <alignment horizontal="left" indent="2"/>
    </xf>
    <xf numFmtId="0" fontId="107" fillId="0" borderId="6" xfId="1" applyFont="1" applyBorder="1"/>
    <xf numFmtId="1" fontId="99" fillId="0" borderId="0" xfId="1" applyNumberFormat="1" applyFont="1" applyBorder="1" applyAlignment="1">
      <alignment horizontal="right"/>
    </xf>
    <xf numFmtId="0" fontId="45" fillId="0" borderId="0" xfId="1" applyFont="1" applyFill="1" applyBorder="1"/>
    <xf numFmtId="3" fontId="104" fillId="0" borderId="0" xfId="1" applyNumberFormat="1" applyFont="1" applyBorder="1"/>
    <xf numFmtId="3" fontId="104" fillId="0" borderId="0" xfId="1" applyNumberFormat="1" applyFont="1" applyBorder="1" applyAlignment="1">
      <alignment horizontal="right"/>
    </xf>
    <xf numFmtId="1" fontId="99" fillId="0" borderId="0" xfId="1" applyNumberFormat="1" applyFont="1" applyBorder="1"/>
    <xf numFmtId="0" fontId="45" fillId="0" borderId="0" xfId="1" applyFont="1" applyBorder="1"/>
    <xf numFmtId="0" fontId="108" fillId="0" borderId="0" xfId="1" applyFont="1" applyBorder="1"/>
    <xf numFmtId="0" fontId="108" fillId="0" borderId="0" xfId="1" applyFont="1"/>
    <xf numFmtId="0" fontId="11" fillId="0" borderId="6" xfId="2" applyFont="1" applyBorder="1"/>
    <xf numFmtId="1" fontId="52" fillId="0" borderId="0" xfId="1" applyNumberFormat="1" applyFont="1" applyBorder="1" applyAlignment="1">
      <alignment horizontal="right"/>
    </xf>
    <xf numFmtId="0" fontId="103" fillId="0" borderId="0" xfId="1" applyFont="1" applyBorder="1" applyAlignment="1">
      <alignment horizontal="left"/>
    </xf>
    <xf numFmtId="3" fontId="103" fillId="0" borderId="0" xfId="1" applyNumberFormat="1" applyFont="1"/>
    <xf numFmtId="3" fontId="99" fillId="0" borderId="0" xfId="1" applyNumberFormat="1" applyFont="1"/>
    <xf numFmtId="0" fontId="109" fillId="0" borderId="0" xfId="1" applyFont="1" applyBorder="1"/>
    <xf numFmtId="3" fontId="52" fillId="0" borderId="0" xfId="1" applyNumberFormat="1" applyFont="1"/>
    <xf numFmtId="3" fontId="52" fillId="0" borderId="0" xfId="1" applyNumberFormat="1" applyFont="1" applyBorder="1"/>
    <xf numFmtId="1" fontId="103" fillId="0" borderId="0" xfId="1" applyNumberFormat="1" applyFont="1" applyBorder="1"/>
    <xf numFmtId="1" fontId="103" fillId="0" borderId="15" xfId="1" quotePrefix="1" applyNumberFormat="1" applyFont="1" applyBorder="1" applyAlignment="1">
      <alignment horizontal="right"/>
    </xf>
    <xf numFmtId="1" fontId="103" fillId="0" borderId="0" xfId="1" quotePrefix="1" applyNumberFormat="1" applyFont="1" applyBorder="1" applyAlignment="1">
      <alignment horizontal="right"/>
    </xf>
    <xf numFmtId="1" fontId="103" fillId="0" borderId="15" xfId="1" quotePrefix="1" applyNumberFormat="1" applyFont="1" applyFill="1" applyBorder="1" applyAlignment="1">
      <alignment horizontal="right"/>
    </xf>
    <xf numFmtId="1" fontId="99" fillId="0" borderId="15" xfId="1" applyNumberFormat="1" applyFont="1" applyBorder="1" applyAlignment="1">
      <alignment horizontal="right"/>
    </xf>
    <xf numFmtId="1" fontId="103" fillId="0" borderId="0" xfId="1" applyNumberFormat="1" applyFont="1" applyBorder="1" applyAlignment="1">
      <alignment horizontal="right"/>
    </xf>
    <xf numFmtId="1" fontId="103" fillId="0" borderId="15" xfId="1" applyNumberFormat="1" applyFont="1" applyBorder="1" applyAlignment="1">
      <alignment horizontal="right"/>
    </xf>
    <xf numFmtId="0" fontId="7" fillId="0" borderId="6" xfId="2" applyFont="1" applyBorder="1" applyAlignment="1">
      <alignment horizontal="left"/>
    </xf>
    <xf numFmtId="1" fontId="103" fillId="0" borderId="15" xfId="1" applyNumberFormat="1" applyFont="1" applyBorder="1"/>
    <xf numFmtId="0" fontId="7" fillId="0" borderId="6" xfId="2" quotePrefix="1" applyFont="1" applyBorder="1" applyAlignment="1">
      <alignment horizontal="left"/>
    </xf>
    <xf numFmtId="0" fontId="54" fillId="0" borderId="0" xfId="1" applyFont="1" applyBorder="1"/>
    <xf numFmtId="3" fontId="54" fillId="0" borderId="0" xfId="1" applyNumberFormat="1" applyFont="1"/>
    <xf numFmtId="1" fontId="54" fillId="0" borderId="0" xfId="1" applyNumberFormat="1" applyFont="1"/>
    <xf numFmtId="3" fontId="104" fillId="0" borderId="0" xfId="1" applyNumberFormat="1" applyFont="1"/>
    <xf numFmtId="1" fontId="104" fillId="0" borderId="0" xfId="1" applyNumberFormat="1" applyFont="1"/>
    <xf numFmtId="3" fontId="37" fillId="0" borderId="0" xfId="1" applyNumberFormat="1" applyFont="1" applyBorder="1"/>
    <xf numFmtId="3" fontId="37" fillId="0" borderId="0" xfId="1" applyNumberFormat="1" applyFont="1"/>
    <xf numFmtId="3" fontId="2" fillId="0" borderId="0" xfId="1" applyNumberFormat="1" applyFont="1"/>
    <xf numFmtId="1" fontId="2" fillId="0" borderId="0" xfId="1" applyNumberFormat="1" applyFont="1"/>
    <xf numFmtId="1" fontId="99" fillId="0" borderId="0" xfId="1" applyNumberFormat="1" applyFont="1" applyBorder="1" applyAlignment="1">
      <alignment horizontal="left"/>
    </xf>
    <xf numFmtId="1" fontId="103" fillId="0" borderId="0" xfId="1" applyNumberFormat="1" applyFont="1" applyFill="1"/>
    <xf numFmtId="1" fontId="52" fillId="0" borderId="0" xfId="1" applyNumberFormat="1" applyFont="1" applyBorder="1" applyAlignment="1">
      <alignment horizontal="left"/>
    </xf>
    <xf numFmtId="1" fontId="54" fillId="0" borderId="0" xfId="1" applyNumberFormat="1" applyFont="1" applyFill="1"/>
    <xf numFmtId="1" fontId="54" fillId="0" borderId="0" xfId="1" applyNumberFormat="1" applyFont="1" applyBorder="1"/>
    <xf numFmtId="1" fontId="59" fillId="0" borderId="0" xfId="1" applyNumberFormat="1" applyFont="1" applyBorder="1" applyAlignment="1">
      <alignment horizontal="left"/>
    </xf>
    <xf numFmtId="1" fontId="99" fillId="0" borderId="0" xfId="1" applyNumberFormat="1" applyFont="1" applyFill="1"/>
    <xf numFmtId="1" fontId="59" fillId="0" borderId="0" xfId="1" applyNumberFormat="1" applyFont="1" applyBorder="1" applyAlignment="1">
      <alignment horizontal="left" indent="8"/>
    </xf>
    <xf numFmtId="1" fontId="11" fillId="0" borderId="0" xfId="1" applyNumberFormat="1" applyFont="1" applyBorder="1"/>
    <xf numFmtId="1" fontId="11" fillId="0" borderId="0" xfId="1" applyNumberFormat="1" applyFont="1" applyFill="1" applyBorder="1"/>
    <xf numFmtId="0" fontId="53" fillId="0" borderId="0" xfId="1" applyFont="1"/>
    <xf numFmtId="1" fontId="5" fillId="0" borderId="5" xfId="1" applyNumberFormat="1" applyFont="1" applyBorder="1" applyAlignment="1">
      <alignment horizontal="centerContinuous" vertical="center" wrapText="1"/>
    </xf>
    <xf numFmtId="1" fontId="5" fillId="0" borderId="5" xfId="1" applyNumberFormat="1" applyFont="1" applyFill="1" applyBorder="1" applyAlignment="1">
      <alignment horizontal="centerContinuous" vertical="center" wrapText="1"/>
    </xf>
    <xf numFmtId="1" fontId="5" fillId="0" borderId="26" xfId="1" applyNumberFormat="1" applyFont="1" applyBorder="1" applyAlignment="1">
      <alignment horizontal="centerContinuous" vertical="center" wrapText="1"/>
    </xf>
    <xf numFmtId="0" fontId="2" fillId="0" borderId="0" xfId="1" applyFont="1" applyAlignment="1">
      <alignment vertical="center" wrapText="1"/>
    </xf>
    <xf numFmtId="1" fontId="54" fillId="0" borderId="33" xfId="1" applyNumberFormat="1" applyFont="1" applyFill="1" applyBorder="1" applyAlignment="1">
      <alignment horizontal="center" vertical="center" wrapText="1"/>
    </xf>
    <xf numFmtId="1" fontId="54" fillId="0" borderId="33" xfId="1" applyNumberFormat="1" applyFont="1" applyBorder="1" applyAlignment="1">
      <alignment horizontal="center" vertical="center" wrapText="1"/>
    </xf>
    <xf numFmtId="1" fontId="52" fillId="0" borderId="6" xfId="1" applyNumberFormat="1" applyFont="1" applyBorder="1"/>
    <xf numFmtId="1" fontId="110" fillId="0" borderId="7" xfId="1" applyNumberFormat="1" applyFont="1" applyBorder="1" applyAlignment="1">
      <alignment vertical="center"/>
    </xf>
    <xf numFmtId="1" fontId="110" fillId="0" borderId="7" xfId="1" applyNumberFormat="1" applyFont="1" applyFill="1" applyBorder="1" applyAlignment="1">
      <alignment vertical="center"/>
    </xf>
    <xf numFmtId="1" fontId="110" fillId="0" borderId="15" xfId="1" applyNumberFormat="1" applyFont="1" applyBorder="1" applyAlignment="1">
      <alignment vertical="center"/>
    </xf>
    <xf numFmtId="1" fontId="7" fillId="0" borderId="6" xfId="2" applyNumberFormat="1" applyFont="1" applyBorder="1" applyAlignment="1">
      <alignment horizontal="left"/>
    </xf>
    <xf numFmtId="1" fontId="54" fillId="0" borderId="6" xfId="2" applyNumberFormat="1" applyFont="1" applyBorder="1"/>
    <xf numFmtId="1" fontId="5" fillId="0" borderId="6" xfId="2" applyNumberFormat="1" applyFont="1" applyBorder="1"/>
    <xf numFmtId="3" fontId="61" fillId="0" borderId="0" xfId="1" applyNumberFormat="1" applyFont="1"/>
    <xf numFmtId="1" fontId="5" fillId="0" borderId="6" xfId="2" applyNumberFormat="1" applyFont="1" applyBorder="1" applyAlignment="1">
      <alignment horizontal="left"/>
    </xf>
    <xf numFmtId="1" fontId="5" fillId="0" borderId="0" xfId="2" applyNumberFormat="1" applyFont="1" applyBorder="1" applyAlignment="1">
      <alignment horizontal="left"/>
    </xf>
    <xf numFmtId="1" fontId="11" fillId="0" borderId="0" xfId="2" applyNumberFormat="1" applyFont="1" applyBorder="1" applyAlignment="1">
      <alignment horizontal="left"/>
    </xf>
    <xf numFmtId="1" fontId="104" fillId="0" borderId="0" xfId="1" applyNumberFormat="1" applyFont="1" applyFill="1"/>
    <xf numFmtId="1" fontId="104" fillId="0" borderId="0" xfId="1" applyNumberFormat="1" applyFont="1" applyBorder="1"/>
    <xf numFmtId="1" fontId="7" fillId="0" borderId="0" xfId="1" applyNumberFormat="1" applyFont="1" applyBorder="1" applyAlignment="1">
      <alignment horizontal="left"/>
    </xf>
    <xf numFmtId="1" fontId="37" fillId="0" borderId="0" xfId="1" applyNumberFormat="1" applyFont="1" applyAlignment="1">
      <alignment horizontal="left"/>
    </xf>
    <xf numFmtId="1" fontId="37" fillId="0" borderId="0" xfId="1" applyNumberFormat="1" applyFont="1" applyFill="1" applyAlignment="1">
      <alignment horizontal="left"/>
    </xf>
    <xf numFmtId="1" fontId="37" fillId="0" borderId="0" xfId="1" applyNumberFormat="1" applyFont="1" applyBorder="1" applyAlignment="1">
      <alignment horizontal="left"/>
    </xf>
    <xf numFmtId="1" fontId="5" fillId="0" borderId="0" xfId="1" applyNumberFormat="1" applyFont="1" applyFill="1" applyBorder="1" applyAlignment="1">
      <alignment horizontal="left"/>
    </xf>
    <xf numFmtId="1" fontId="37" fillId="0" borderId="0" xfId="1" applyNumberFormat="1" applyFont="1" applyFill="1" applyBorder="1" applyAlignment="1">
      <alignment horizontal="left"/>
    </xf>
    <xf numFmtId="1" fontId="104" fillId="0" borderId="0" xfId="1" applyNumberFormat="1" applyFont="1" applyAlignment="1">
      <alignment horizontal="left"/>
    </xf>
    <xf numFmtId="1" fontId="104" fillId="0" borderId="0" xfId="1" applyNumberFormat="1" applyFont="1" applyFill="1" applyAlignment="1">
      <alignment horizontal="left"/>
    </xf>
    <xf numFmtId="1" fontId="104" fillId="0" borderId="0" xfId="1" applyNumberFormat="1" applyFont="1" applyBorder="1" applyAlignment="1">
      <alignment horizontal="left"/>
    </xf>
    <xf numFmtId="0" fontId="44" fillId="0" borderId="0" xfId="1" applyFont="1"/>
    <xf numFmtId="1" fontId="45" fillId="0" borderId="0" xfId="1" applyNumberFormat="1" applyFont="1" applyAlignment="1">
      <alignment horizontal="left"/>
    </xf>
    <xf numFmtId="1" fontId="45" fillId="0" borderId="0" xfId="1" applyNumberFormat="1" applyFont="1" applyFill="1" applyAlignment="1">
      <alignment horizontal="left"/>
    </xf>
    <xf numFmtId="1" fontId="45" fillId="0" borderId="0" xfId="1" applyNumberFormat="1" applyFont="1" applyBorder="1" applyAlignment="1">
      <alignment horizontal="left"/>
    </xf>
    <xf numFmtId="1" fontId="51" fillId="0" borderId="0" xfId="1" applyNumberFormat="1" applyFont="1" applyBorder="1" applyAlignment="1">
      <alignment horizontal="left"/>
    </xf>
    <xf numFmtId="1" fontId="70" fillId="0" borderId="0" xfId="1" applyNumberFormat="1" applyFont="1" applyAlignment="1">
      <alignment horizontal="left"/>
    </xf>
    <xf numFmtId="1" fontId="70" fillId="0" borderId="0" xfId="1" applyNumberFormat="1" applyFont="1" applyFill="1" applyAlignment="1">
      <alignment horizontal="left"/>
    </xf>
    <xf numFmtId="1" fontId="70" fillId="0" borderId="0" xfId="1" applyNumberFormat="1" applyFont="1" applyBorder="1" applyAlignment="1">
      <alignment horizontal="left"/>
    </xf>
    <xf numFmtId="1" fontId="8" fillId="0" borderId="0" xfId="1" applyNumberFormat="1" applyFont="1" applyBorder="1" applyAlignment="1">
      <alignment horizontal="left"/>
    </xf>
    <xf numFmtId="1" fontId="111" fillId="0" borderId="0" xfId="1" applyNumberFormat="1" applyFont="1" applyAlignment="1">
      <alignment horizontal="left"/>
    </xf>
    <xf numFmtId="1" fontId="111" fillId="0" borderId="0" xfId="1" applyNumberFormat="1" applyFont="1" applyFill="1" applyAlignment="1">
      <alignment horizontal="left"/>
    </xf>
    <xf numFmtId="1" fontId="111" fillId="0" borderId="0" xfId="1" applyNumberFormat="1" applyFont="1" applyBorder="1" applyAlignment="1">
      <alignment horizontal="left"/>
    </xf>
    <xf numFmtId="0" fontId="112" fillId="0" borderId="0" xfId="1" applyFont="1"/>
    <xf numFmtId="1" fontId="11" fillId="0" borderId="0" xfId="1" applyNumberFormat="1" applyFont="1" applyBorder="1" applyAlignment="1">
      <alignment horizontal="left"/>
    </xf>
    <xf numFmtId="1" fontId="2" fillId="0" borderId="0" xfId="1" applyNumberFormat="1" applyFont="1" applyBorder="1"/>
    <xf numFmtId="1" fontId="2" fillId="0" borderId="0" xfId="1" applyNumberFormat="1" applyFont="1" applyFill="1"/>
    <xf numFmtId="3" fontId="5" fillId="0" borderId="0" xfId="1" applyNumberFormat="1" applyFont="1"/>
    <xf numFmtId="3" fontId="113" fillId="0" borderId="0" xfId="0" applyNumberFormat="1" applyFont="1" applyAlignment="1">
      <alignment horizontal="right"/>
    </xf>
    <xf numFmtId="3" fontId="46" fillId="0" borderId="0" xfId="0" applyNumberFormat="1" applyFont="1" applyAlignment="1">
      <alignment horizontal="right"/>
    </xf>
    <xf numFmtId="1" fontId="61" fillId="0" borderId="0" xfId="1" applyNumberFormat="1" applyFont="1" applyFill="1"/>
    <xf numFmtId="1" fontId="2" fillId="0" borderId="46" xfId="1" applyNumberFormat="1" applyFont="1" applyFill="1" applyBorder="1"/>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5" fillId="0" borderId="50" xfId="1" quotePrefix="1" applyFont="1" applyBorder="1" applyAlignment="1">
      <alignment horizontal="center" vertical="center" wrapText="1"/>
    </xf>
    <xf numFmtId="0" fontId="5" fillId="0" borderId="5" xfId="1" applyFont="1" applyBorder="1" applyAlignment="1">
      <alignment horizontal="left" vertical="center" wrapText="1"/>
    </xf>
    <xf numFmtId="49" fontId="14" fillId="0" borderId="8" xfId="1" quotePrefix="1" applyNumberFormat="1" applyFont="1" applyFill="1" applyBorder="1" applyAlignment="1">
      <alignment horizontal="right"/>
    </xf>
    <xf numFmtId="1" fontId="15" fillId="0" borderId="8" xfId="1" applyNumberFormat="1" applyFont="1" applyFill="1" applyBorder="1"/>
    <xf numFmtId="1" fontId="15" fillId="0" borderId="8" xfId="3" applyNumberFormat="1" applyFont="1" applyFill="1" applyBorder="1" applyAlignment="1">
      <alignment horizontal="right"/>
    </xf>
    <xf numFmtId="1" fontId="15" fillId="0" borderId="8" xfId="3" quotePrefix="1" applyNumberFormat="1" applyFont="1" applyFill="1" applyBorder="1" applyAlignment="1">
      <alignment horizontal="right"/>
    </xf>
    <xf numFmtId="164" fontId="14" fillId="0" borderId="7" xfId="1" quotePrefix="1" applyNumberFormat="1" applyFont="1" applyFill="1" applyBorder="1" applyAlignment="1">
      <alignment horizontal="right"/>
    </xf>
    <xf numFmtId="164" fontId="14" fillId="0" borderId="8" xfId="1" quotePrefix="1" applyNumberFormat="1" applyFont="1" applyFill="1" applyBorder="1" applyAlignment="1">
      <alignment horizontal="right"/>
    </xf>
    <xf numFmtId="1" fontId="64" fillId="0" borderId="3" xfId="1" quotePrefix="1" applyNumberFormat="1" applyFont="1" applyFill="1" applyBorder="1" applyAlignment="1">
      <alignment horizontal="right" indent="1"/>
    </xf>
    <xf numFmtId="164" fontId="64" fillId="0" borderId="3" xfId="1" applyNumberFormat="1" applyFont="1" applyFill="1" applyBorder="1" applyAlignment="1">
      <alignment horizontal="right" indent="1"/>
    </xf>
    <xf numFmtId="1" fontId="64" fillId="0" borderId="3" xfId="1" applyNumberFormat="1" applyFont="1" applyFill="1" applyBorder="1" applyAlignment="1">
      <alignment horizontal="right" indent="1"/>
    </xf>
    <xf numFmtId="164" fontId="64" fillId="0" borderId="8" xfId="1" applyNumberFormat="1" applyFont="1" applyFill="1" applyBorder="1" applyAlignment="1">
      <alignment horizontal="right" indent="1"/>
    </xf>
    <xf numFmtId="1" fontId="65" fillId="0" borderId="8" xfId="1" applyNumberFormat="1" applyFont="1" applyFill="1" applyBorder="1" applyAlignment="1">
      <alignment horizontal="right" indent="1"/>
    </xf>
    <xf numFmtId="164" fontId="66" fillId="0" borderId="8" xfId="1" applyNumberFormat="1" applyFont="1" applyFill="1" applyBorder="1" applyAlignment="1">
      <alignment horizontal="right" indent="1"/>
    </xf>
    <xf numFmtId="164" fontId="67" fillId="0" borderId="8" xfId="1" applyNumberFormat="1" applyFont="1" applyFill="1" applyBorder="1" applyAlignment="1">
      <alignment horizontal="right" indent="1"/>
    </xf>
    <xf numFmtId="1" fontId="67" fillId="0" borderId="8" xfId="1" applyNumberFormat="1" applyFont="1" applyFill="1" applyBorder="1" applyAlignment="1">
      <alignment horizontal="right" indent="1"/>
    </xf>
    <xf numFmtId="164" fontId="68" fillId="0" borderId="8" xfId="1" applyNumberFormat="1" applyFont="1" applyFill="1" applyBorder="1" applyAlignment="1">
      <alignment horizontal="right" indent="1"/>
    </xf>
    <xf numFmtId="1" fontId="68" fillId="0" borderId="8" xfId="1" applyNumberFormat="1" applyFont="1" applyFill="1" applyBorder="1" applyAlignment="1">
      <alignment horizontal="right" indent="1"/>
    </xf>
    <xf numFmtId="1" fontId="2" fillId="0" borderId="8" xfId="1" applyNumberFormat="1" applyFont="1" applyFill="1" applyBorder="1"/>
    <xf numFmtId="1" fontId="15" fillId="0" borderId="29" xfId="7" applyNumberFormat="1" applyFont="1" applyFill="1" applyBorder="1" applyAlignment="1">
      <alignment horizontal="center"/>
    </xf>
    <xf numFmtId="1" fontId="15" fillId="0" borderId="7" xfId="7" applyNumberFormat="1" applyFont="1" applyFill="1" applyBorder="1" applyAlignment="1">
      <alignment horizontal="right" indent="1"/>
    </xf>
    <xf numFmtId="1" fontId="15" fillId="0" borderId="7" xfId="7" applyNumberFormat="1" applyFont="1" applyFill="1" applyBorder="1" applyAlignment="1">
      <alignment horizontal="center"/>
    </xf>
    <xf numFmtId="0" fontId="15" fillId="0" borderId="7" xfId="7" applyFont="1" applyBorder="1" applyAlignment="1">
      <alignment horizontal="center"/>
    </xf>
    <xf numFmtId="0" fontId="2" fillId="0" borderId="0" xfId="1" applyFont="1" applyFill="1" applyBorder="1"/>
    <xf numFmtId="0" fontId="58" fillId="0" borderId="0" xfId="1" applyFont="1" applyBorder="1" applyAlignment="1">
      <alignment horizontal="left" vertical="center"/>
    </xf>
    <xf numFmtId="1" fontId="14" fillId="0" borderId="0" xfId="1" applyNumberFormat="1" applyFont="1" applyBorder="1"/>
    <xf numFmtId="0" fontId="61" fillId="0" borderId="0" xfId="1" applyFont="1" applyFill="1" applyBorder="1"/>
    <xf numFmtId="164" fontId="61" fillId="0" borderId="0" xfId="1" applyNumberFormat="1" applyFont="1" applyFill="1" applyBorder="1"/>
    <xf numFmtId="0" fontId="15" fillId="0" borderId="15" xfId="7" applyFont="1" applyBorder="1" applyAlignment="1">
      <alignment horizontal="center"/>
    </xf>
    <xf numFmtId="1" fontId="2" fillId="0" borderId="0" xfId="1" applyNumberFormat="1" applyFont="1" applyFill="1" applyBorder="1"/>
    <xf numFmtId="164" fontId="2" fillId="0" borderId="0" xfId="1" applyNumberFormat="1" applyFont="1" applyFill="1" applyBorder="1"/>
    <xf numFmtId="0" fontId="41" fillId="0" borderId="0" xfId="1" applyFont="1"/>
    <xf numFmtId="0" fontId="117" fillId="0" borderId="0" xfId="1" applyFont="1" applyAlignment="1">
      <alignment horizontal="left" wrapText="1"/>
    </xf>
    <xf numFmtId="0" fontId="41" fillId="0" borderId="0" xfId="1" applyFont="1" applyAlignment="1">
      <alignment horizontal="left"/>
    </xf>
    <xf numFmtId="0" fontId="46" fillId="0" borderId="0" xfId="1" applyFont="1" applyAlignment="1">
      <alignment horizontal="left"/>
    </xf>
    <xf numFmtId="0" fontId="44" fillId="0" borderId="0" xfId="1" applyFont="1" applyBorder="1" applyAlignment="1">
      <alignment horizontal="left"/>
    </xf>
    <xf numFmtId="0" fontId="39" fillId="0" borderId="0" xfId="1" quotePrefix="1" applyFont="1" applyBorder="1" applyAlignment="1">
      <alignment horizontal="left"/>
    </xf>
    <xf numFmtId="0" fontId="41" fillId="0" borderId="0" xfId="1" applyFont="1" applyBorder="1"/>
    <xf numFmtId="0" fontId="41" fillId="0" borderId="12" xfId="1" applyFont="1" applyBorder="1" applyAlignment="1">
      <alignment horizontal="center" vertical="center" wrapText="1"/>
    </xf>
    <xf numFmtId="0" fontId="41" fillId="0" borderId="14" xfId="1" applyFont="1" applyBorder="1" applyAlignment="1">
      <alignment horizontal="center" vertical="center" wrapText="1"/>
    </xf>
    <xf numFmtId="0" fontId="41" fillId="0" borderId="6" xfId="1" applyFont="1" applyBorder="1"/>
    <xf numFmtId="0" fontId="41" fillId="0" borderId="7" xfId="1" applyFont="1" applyBorder="1"/>
    <xf numFmtId="0" fontId="41" fillId="0" borderId="8" xfId="1" applyFont="1" applyBorder="1"/>
    <xf numFmtId="0" fontId="39" fillId="0" borderId="6" xfId="2" applyFont="1" applyBorder="1" applyAlignment="1">
      <alignment horizontal="left"/>
    </xf>
    <xf numFmtId="0" fontId="42" fillId="0" borderId="6" xfId="2" applyFont="1" applyBorder="1"/>
    <xf numFmtId="1" fontId="41" fillId="0" borderId="0" xfId="1" applyNumberFormat="1" applyFont="1"/>
    <xf numFmtId="0" fontId="42" fillId="0" borderId="6" xfId="2" quotePrefix="1" applyFont="1" applyBorder="1" applyAlignment="1">
      <alignment horizontal="left"/>
    </xf>
    <xf numFmtId="0" fontId="42" fillId="0" borderId="0" xfId="1" applyFont="1"/>
    <xf numFmtId="0" fontId="40" fillId="0" borderId="0" xfId="0" applyFont="1" applyAlignment="1">
      <alignment horizontal="left"/>
    </xf>
    <xf numFmtId="0" fontId="45" fillId="0" borderId="0" xfId="0" applyFont="1" applyAlignment="1">
      <alignment horizontal="left"/>
    </xf>
    <xf numFmtId="0" fontId="119" fillId="0" borderId="0" xfId="1" applyFont="1"/>
    <xf numFmtId="0" fontId="41" fillId="0" borderId="0" xfId="1" applyFont="1" applyBorder="1" applyAlignment="1">
      <alignment horizontal="left"/>
    </xf>
    <xf numFmtId="0" fontId="42" fillId="0" borderId="0" xfId="1" applyFont="1" applyBorder="1"/>
    <xf numFmtId="0" fontId="46" fillId="0" borderId="0" xfId="1" applyFont="1" applyBorder="1" applyAlignment="1">
      <alignment horizontal="left"/>
    </xf>
    <xf numFmtId="0" fontId="41" fillId="0" borderId="8" xfId="1" applyFont="1" applyBorder="1" applyAlignment="1">
      <alignment horizontal="center" vertical="center" wrapText="1"/>
    </xf>
    <xf numFmtId="0" fontId="41" fillId="0" borderId="15" xfId="1" applyFont="1" applyBorder="1" applyAlignment="1">
      <alignment horizontal="center" vertical="center" wrapText="1"/>
    </xf>
    <xf numFmtId="0" fontId="40" fillId="0" borderId="0" xfId="1" applyFont="1" applyBorder="1"/>
    <xf numFmtId="0" fontId="40" fillId="0" borderId="0" xfId="1" applyFont="1"/>
    <xf numFmtId="1" fontId="14" fillId="0" borderId="7" xfId="1" quotePrefix="1" applyNumberFormat="1" applyFont="1" applyFill="1" applyBorder="1" applyAlignment="1">
      <alignment horizontal="right"/>
    </xf>
    <xf numFmtId="1" fontId="14" fillId="0" borderId="7" xfId="1" quotePrefix="1" applyNumberFormat="1" applyFont="1" applyBorder="1" applyAlignment="1">
      <alignment horizontal="right"/>
    </xf>
    <xf numFmtId="1" fontId="14" fillId="0" borderId="8" xfId="1" quotePrefix="1" applyNumberFormat="1" applyFont="1" applyBorder="1" applyAlignment="1">
      <alignment horizontal="right"/>
    </xf>
    <xf numFmtId="1" fontId="14" fillId="0" borderId="15" xfId="1" quotePrefix="1" applyNumberFormat="1" applyFont="1" applyFill="1" applyBorder="1" applyAlignment="1">
      <alignment horizontal="right"/>
    </xf>
    <xf numFmtId="1" fontId="15" fillId="0" borderId="7" xfId="1" applyNumberFormat="1" applyFont="1" applyFill="1" applyBorder="1" applyAlignment="1">
      <alignment horizontal="right"/>
    </xf>
    <xf numFmtId="1" fontId="15" fillId="0" borderId="8" xfId="1" applyNumberFormat="1" applyFont="1" applyFill="1" applyBorder="1" applyAlignment="1">
      <alignment horizontal="right"/>
    </xf>
    <xf numFmtId="1" fontId="15" fillId="0" borderId="15" xfId="1" applyNumberFormat="1" applyFont="1" applyFill="1" applyBorder="1" applyAlignment="1">
      <alignment horizontal="right"/>
    </xf>
    <xf numFmtId="1" fontId="15" fillId="0" borderId="8" xfId="1" applyNumberFormat="1" applyFont="1" applyBorder="1" applyAlignment="1">
      <alignment horizontal="right"/>
    </xf>
    <xf numFmtId="1" fontId="15" fillId="0" borderId="15" xfId="1" applyNumberFormat="1" applyFont="1" applyBorder="1" applyAlignment="1">
      <alignment horizontal="right"/>
    </xf>
    <xf numFmtId="1" fontId="15" fillId="0" borderId="0" xfId="1" applyNumberFormat="1" applyFont="1" applyFill="1"/>
    <xf numFmtId="1" fontId="103" fillId="0" borderId="46" xfId="1" quotePrefix="1" applyNumberFormat="1" applyFont="1" applyBorder="1" applyAlignment="1">
      <alignment horizontal="right"/>
    </xf>
    <xf numFmtId="1" fontId="103" fillId="0" borderId="8" xfId="1" quotePrefix="1" applyNumberFormat="1" applyFont="1" applyBorder="1" applyAlignment="1">
      <alignment horizontal="right"/>
    </xf>
    <xf numFmtId="1" fontId="103" fillId="0" borderId="46" xfId="1" applyNumberFormat="1" applyFont="1" applyBorder="1"/>
    <xf numFmtId="1" fontId="103" fillId="0" borderId="8" xfId="1" applyNumberFormat="1" applyFont="1" applyBorder="1"/>
    <xf numFmtId="1" fontId="15" fillId="0" borderId="7" xfId="1" applyNumberFormat="1" applyFont="1" applyBorder="1"/>
    <xf numFmtId="1" fontId="39" fillId="0" borderId="7" xfId="1" quotePrefix="1" applyNumberFormat="1" applyFont="1" applyBorder="1" applyAlignment="1">
      <alignment horizontal="right"/>
    </xf>
    <xf numFmtId="1" fontId="39" fillId="0" borderId="7" xfId="1" quotePrefix="1" applyNumberFormat="1" applyFont="1" applyFill="1" applyBorder="1" applyAlignment="1">
      <alignment horizontal="right"/>
    </xf>
    <xf numFmtId="1" fontId="42" fillId="0" borderId="7" xfId="1" applyNumberFormat="1" applyFont="1" applyBorder="1"/>
    <xf numFmtId="1" fontId="15" fillId="0" borderId="8" xfId="1" applyNumberFormat="1" applyFont="1" applyBorder="1" applyAlignment="1">
      <alignment horizontal="right" vertical="center" wrapText="1"/>
    </xf>
    <xf numFmtId="0" fontId="42" fillId="0" borderId="0" xfId="1" applyFont="1" applyBorder="1" applyAlignment="1">
      <alignment horizontal="left"/>
    </xf>
    <xf numFmtId="0" fontId="120" fillId="0" borderId="0" xfId="1" quotePrefix="1" applyFont="1" applyAlignment="1">
      <alignment horizontal="left"/>
    </xf>
    <xf numFmtId="0" fontId="121" fillId="0" borderId="0" xfId="1" applyFont="1" applyBorder="1" applyAlignment="1">
      <alignment horizontal="left"/>
    </xf>
    <xf numFmtId="0" fontId="46" fillId="0" borderId="0" xfId="1" quotePrefix="1" applyFont="1" applyBorder="1" applyAlignment="1">
      <alignment horizontal="left"/>
    </xf>
    <xf numFmtId="0" fontId="39" fillId="0" borderId="0" xfId="1" applyFont="1" applyBorder="1" applyAlignment="1">
      <alignment horizontal="left"/>
    </xf>
    <xf numFmtId="0" fontId="43" fillId="0" borderId="0" xfId="1" applyFont="1" applyBorder="1" applyAlignment="1">
      <alignment horizontal="left"/>
    </xf>
    <xf numFmtId="0" fontId="43" fillId="0" borderId="0" xfId="1" applyFont="1"/>
    <xf numFmtId="0" fontId="122" fillId="0" borderId="0" xfId="1" applyFont="1" applyBorder="1" applyAlignment="1">
      <alignment horizontal="left"/>
    </xf>
    <xf numFmtId="0" fontId="123" fillId="0" borderId="0" xfId="1" applyFont="1" applyBorder="1" applyAlignment="1">
      <alignment horizontal="left"/>
    </xf>
    <xf numFmtId="0" fontId="42" fillId="0" borderId="0" xfId="1" applyFont="1" applyAlignment="1">
      <alignment horizontal="left" wrapText="1"/>
    </xf>
    <xf numFmtId="0" fontId="42" fillId="0" borderId="0" xfId="1" applyFont="1" applyAlignment="1">
      <alignment wrapText="1"/>
    </xf>
    <xf numFmtId="0" fontId="42" fillId="0" borderId="33" xfId="1" applyFont="1" applyBorder="1" applyAlignment="1">
      <alignment horizontal="center" vertical="center" wrapText="1"/>
    </xf>
    <xf numFmtId="0" fontId="42" fillId="0" borderId="6" xfId="1" applyFont="1" applyBorder="1" applyAlignment="1">
      <alignment horizontal="centerContinuous" vertical="center" wrapText="1"/>
    </xf>
    <xf numFmtId="0" fontId="41" fillId="0" borderId="7" xfId="1" applyFont="1" applyBorder="1" applyAlignment="1">
      <alignment horizontal="center" vertical="center" wrapText="1"/>
    </xf>
    <xf numFmtId="0" fontId="41" fillId="0" borderId="3" xfId="1" applyFont="1" applyBorder="1" applyAlignment="1">
      <alignment horizontal="center" vertical="center" wrapText="1"/>
    </xf>
    <xf numFmtId="0" fontId="41" fillId="0" borderId="27" xfId="1" applyFont="1" applyBorder="1" applyAlignment="1">
      <alignment horizontal="center" vertical="center" wrapText="1"/>
    </xf>
    <xf numFmtId="0" fontId="41" fillId="0" borderId="0" xfId="1" applyFont="1" applyBorder="1" applyAlignment="1">
      <alignment horizontal="center" vertical="center" wrapText="1"/>
    </xf>
    <xf numFmtId="0" fontId="41" fillId="0" borderId="0" xfId="1" quotePrefix="1" applyFont="1" applyBorder="1" applyAlignment="1">
      <alignment horizontal="center" vertical="center" wrapText="1"/>
    </xf>
    <xf numFmtId="0" fontId="44" fillId="0" borderId="0" xfId="1" applyFont="1" applyBorder="1" applyAlignment="1">
      <alignment horizontal="center" vertical="center" wrapText="1"/>
    </xf>
    <xf numFmtId="0" fontId="42" fillId="0" borderId="0" xfId="1" applyFont="1" applyBorder="1" applyAlignment="1">
      <alignment wrapText="1"/>
    </xf>
    <xf numFmtId="1" fontId="46" fillId="0" borderId="0" xfId="2" applyNumberFormat="1" applyFont="1" applyBorder="1" applyAlignment="1">
      <alignment horizontal="right"/>
    </xf>
    <xf numFmtId="0" fontId="39" fillId="0" borderId="0" xfId="1" applyFont="1"/>
    <xf numFmtId="0" fontId="39" fillId="0" borderId="0" xfId="1" applyFont="1" applyFill="1"/>
    <xf numFmtId="1" fontId="41" fillId="0" borderId="0" xfId="2" applyNumberFormat="1" applyFont="1" applyBorder="1" applyAlignment="1">
      <alignment horizontal="right"/>
    </xf>
    <xf numFmtId="1" fontId="41" fillId="0" borderId="0" xfId="2" quotePrefix="1" applyNumberFormat="1" applyFont="1" applyBorder="1" applyAlignment="1">
      <alignment horizontal="right"/>
    </xf>
    <xf numFmtId="1" fontId="42" fillId="0" borderId="0" xfId="1" applyNumberFormat="1" applyFont="1"/>
    <xf numFmtId="0" fontId="124" fillId="0" borderId="0" xfId="1" applyFont="1" applyBorder="1"/>
    <xf numFmtId="1" fontId="39" fillId="0" borderId="8" xfId="1" quotePrefix="1" applyNumberFormat="1" applyFont="1" applyFill="1" applyBorder="1" applyAlignment="1">
      <alignment horizontal="right"/>
    </xf>
    <xf numFmtId="1" fontId="39" fillId="0" borderId="8" xfId="1" quotePrefix="1" applyNumberFormat="1" applyFont="1" applyBorder="1" applyAlignment="1">
      <alignment horizontal="right"/>
    </xf>
    <xf numFmtId="1" fontId="39" fillId="0" borderId="7" xfId="1" applyNumberFormat="1" applyFont="1" applyBorder="1"/>
    <xf numFmtId="1" fontId="39" fillId="0" borderId="8" xfId="1" applyNumberFormat="1" applyFont="1" applyBorder="1"/>
    <xf numFmtId="1" fontId="39" fillId="0" borderId="8" xfId="1" applyNumberFormat="1" applyFont="1" applyFill="1" applyBorder="1"/>
    <xf numFmtId="1" fontId="39" fillId="0" borderId="7" xfId="1" applyNumberFormat="1" applyFont="1" applyFill="1" applyBorder="1"/>
    <xf numFmtId="1" fontId="10" fillId="0" borderId="8" xfId="1" applyNumberFormat="1" applyFont="1" applyBorder="1"/>
    <xf numFmtId="1" fontId="42" fillId="0" borderId="7" xfId="1" applyNumberFormat="1" applyFont="1" applyBorder="1" applyAlignment="1">
      <alignment horizontal="right"/>
    </xf>
    <xf numFmtId="1" fontId="42" fillId="0" borderId="8" xfId="1" applyNumberFormat="1" applyFont="1" applyFill="1" applyBorder="1"/>
    <xf numFmtId="1" fontId="42" fillId="0" borderId="15" xfId="1" applyNumberFormat="1" applyFont="1" applyBorder="1"/>
    <xf numFmtId="1" fontId="42" fillId="0" borderId="8" xfId="1" quotePrefix="1" applyNumberFormat="1" applyFont="1" applyFill="1" applyBorder="1"/>
    <xf numFmtId="1" fontId="42" fillId="0" borderId="8" xfId="1" applyNumberFormat="1" applyFont="1" applyFill="1" applyBorder="1" applyAlignment="1">
      <alignment horizontal="right"/>
    </xf>
    <xf numFmtId="1" fontId="42" fillId="0" borderId="8" xfId="1" quotePrefix="1" applyNumberFormat="1" applyFont="1" applyBorder="1" applyAlignment="1">
      <alignment horizontal="right"/>
    </xf>
    <xf numFmtId="1" fontId="42" fillId="0" borderId="8" xfId="1" applyNumberFormat="1" applyFont="1" applyBorder="1" applyAlignment="1">
      <alignment horizontal="right"/>
    </xf>
    <xf numFmtId="1" fontId="42" fillId="0" borderId="7" xfId="1" applyNumberFormat="1" applyFont="1" applyFill="1" applyBorder="1" applyAlignment="1">
      <alignment horizontal="right"/>
    </xf>
    <xf numFmtId="1" fontId="42" fillId="0" borderId="8" xfId="1" quotePrefix="1" applyNumberFormat="1" applyFont="1" applyBorder="1"/>
    <xf numFmtId="1" fontId="74" fillId="0" borderId="7" xfId="1" applyNumberFormat="1" applyFont="1" applyBorder="1" applyAlignment="1">
      <alignment horizontal="right"/>
    </xf>
    <xf numFmtId="1" fontId="125" fillId="0" borderId="7" xfId="1" applyNumberFormat="1" applyFont="1" applyBorder="1" applyAlignment="1">
      <alignment horizontal="right"/>
    </xf>
    <xf numFmtId="1" fontId="42" fillId="0" borderId="8" xfId="1" applyNumberFormat="1" applyFont="1" applyBorder="1"/>
    <xf numFmtId="1" fontId="42" fillId="0" borderId="0" xfId="1" quotePrefix="1" applyNumberFormat="1" applyFont="1" applyFill="1"/>
    <xf numFmtId="1" fontId="42" fillId="0" borderId="0" xfId="1" quotePrefix="1" applyNumberFormat="1" applyFont="1"/>
    <xf numFmtId="1" fontId="39" fillId="0" borderId="46" xfId="1" applyNumberFormat="1" applyFont="1" applyBorder="1"/>
    <xf numFmtId="1" fontId="14" fillId="0" borderId="7" xfId="3" applyNumberFormat="1" applyFont="1" applyBorder="1" applyAlignment="1">
      <alignment horizontal="right"/>
    </xf>
    <xf numFmtId="1" fontId="14" fillId="0" borderId="7" xfId="3" quotePrefix="1" applyNumberFormat="1" applyFont="1" applyBorder="1" applyAlignment="1">
      <alignment horizontal="right"/>
    </xf>
    <xf numFmtId="1" fontId="0" fillId="0" borderId="0" xfId="0" applyNumberFormat="1"/>
    <xf numFmtId="1" fontId="108" fillId="0" borderId="0" xfId="0" applyNumberFormat="1" applyFont="1"/>
    <xf numFmtId="1" fontId="114" fillId="0" borderId="0" xfId="0" applyNumberFormat="1" applyFont="1"/>
    <xf numFmtId="1" fontId="41" fillId="0" borderId="0" xfId="0" applyNumberFormat="1" applyFont="1"/>
    <xf numFmtId="0" fontId="127" fillId="59" borderId="65" xfId="150">
      <alignment horizontal="left" vertical="center" wrapText="1"/>
    </xf>
    <xf numFmtId="3" fontId="0" fillId="0" borderId="0" xfId="0" applyNumberFormat="1"/>
    <xf numFmtId="0" fontId="0" fillId="0" borderId="0" xfId="0" applyBorder="1"/>
    <xf numFmtId="1" fontId="14" fillId="0" borderId="0" xfId="3" applyNumberFormat="1" applyFont="1" applyBorder="1" applyAlignment="1">
      <alignment horizontal="right"/>
    </xf>
    <xf numFmtId="0" fontId="42" fillId="0" borderId="0" xfId="2" applyFont="1" applyBorder="1"/>
    <xf numFmtId="1" fontId="0" fillId="0" borderId="0" xfId="0" applyNumberFormat="1" applyBorder="1"/>
    <xf numFmtId="1" fontId="14" fillId="0" borderId="0" xfId="3" quotePrefix="1" applyNumberFormat="1" applyFont="1" applyBorder="1" applyAlignment="1">
      <alignment horizontal="right"/>
    </xf>
    <xf numFmtId="0" fontId="42" fillId="0" borderId="0" xfId="2" quotePrefix="1" applyFont="1" applyBorder="1" applyAlignment="1">
      <alignment horizontal="left"/>
    </xf>
    <xf numFmtId="1" fontId="108" fillId="0" borderId="0" xfId="0" applyNumberFormat="1" applyFont="1" applyBorder="1"/>
    <xf numFmtId="0" fontId="3" fillId="0" borderId="0" xfId="1" applyFont="1" applyAlignment="1">
      <alignment horizontal="left" vertical="top" wrapText="1"/>
    </xf>
    <xf numFmtId="0" fontId="129" fillId="0" borderId="0" xfId="1" applyFont="1" applyAlignment="1">
      <alignment horizontal="left" vertical="top" wrapText="1"/>
    </xf>
    <xf numFmtId="0" fontId="11" fillId="0" borderId="0" xfId="1" applyFont="1" applyAlignment="1">
      <alignment horizontal="left" wrapText="1"/>
    </xf>
    <xf numFmtId="0" fontId="3" fillId="0" borderId="0" xfId="1" applyFont="1" applyAlignment="1">
      <alignment horizontal="left" wrapText="1"/>
    </xf>
    <xf numFmtId="0" fontId="42" fillId="0" borderId="1" xfId="1" applyFont="1" applyBorder="1" applyAlignment="1">
      <alignment horizontal="center" vertical="center" wrapText="1"/>
    </xf>
    <xf numFmtId="0" fontId="42" fillId="0" borderId="6" xfId="1" applyFont="1" applyBorder="1" applyAlignment="1">
      <alignment horizontal="center" vertical="center" wrapText="1"/>
    </xf>
    <xf numFmtId="0" fontId="42" fillId="0" borderId="11" xfId="1" applyFont="1" applyBorder="1" applyAlignment="1">
      <alignment horizontal="center" vertical="center" wrapText="1"/>
    </xf>
    <xf numFmtId="0" fontId="41" fillId="0" borderId="2" xfId="1" applyFont="1" applyBorder="1" applyAlignment="1">
      <alignment horizontal="center" vertical="center" wrapText="1"/>
    </xf>
    <xf numFmtId="0" fontId="41" fillId="0" borderId="7" xfId="1" applyFont="1" applyBorder="1" applyAlignment="1">
      <alignment horizontal="center" vertical="center" wrapText="1"/>
    </xf>
    <xf numFmtId="0" fontId="41" fillId="0" borderId="12" xfId="1" applyFont="1" applyBorder="1" applyAlignment="1">
      <alignment horizontal="center" vertical="center" wrapText="1"/>
    </xf>
    <xf numFmtId="0" fontId="41" fillId="0" borderId="3" xfId="1" applyFont="1" applyBorder="1" applyAlignment="1">
      <alignment horizontal="center" vertical="center" wrapText="1"/>
    </xf>
    <xf numFmtId="0" fontId="41" fillId="0" borderId="8" xfId="1" applyFont="1" applyBorder="1" applyAlignment="1">
      <alignment horizontal="center" vertical="center" wrapText="1"/>
    </xf>
    <xf numFmtId="0" fontId="41" fillId="0" borderId="13" xfId="1" applyFont="1" applyBorder="1" applyAlignment="1">
      <alignment horizontal="center" vertical="center" wrapText="1"/>
    </xf>
    <xf numFmtId="0" fontId="41" fillId="0" borderId="4" xfId="1" applyFont="1" applyBorder="1" applyAlignment="1">
      <alignment horizontal="center" vertical="center" wrapText="1"/>
    </xf>
    <xf numFmtId="0" fontId="41" fillId="0" borderId="5" xfId="1" applyFont="1" applyBorder="1" applyAlignment="1">
      <alignment horizontal="center" vertical="center" wrapText="1"/>
    </xf>
    <xf numFmtId="0" fontId="41" fillId="0" borderId="9" xfId="1" applyFont="1" applyBorder="1" applyAlignment="1">
      <alignment horizontal="center" vertical="center" wrapText="1"/>
    </xf>
    <xf numFmtId="0" fontId="41" fillId="0" borderId="10" xfId="1" applyFont="1" applyBorder="1" applyAlignment="1">
      <alignment horizontal="center" vertical="center" wrapText="1"/>
    </xf>
    <xf numFmtId="0" fontId="40" fillId="0" borderId="0" xfId="0" applyFont="1" applyAlignment="1">
      <alignment horizontal="left"/>
    </xf>
    <xf numFmtId="0" fontId="45" fillId="0" borderId="0" xfId="0" applyFont="1" applyAlignment="1">
      <alignment horizontal="left"/>
    </xf>
    <xf numFmtId="0" fontId="42" fillId="0" borderId="27" xfId="1" applyFont="1" applyBorder="1" applyAlignment="1">
      <alignment horizontal="center" vertical="center" wrapText="1"/>
    </xf>
    <xf numFmtId="0" fontId="42" fillId="0" borderId="28" xfId="1" applyFont="1" applyBorder="1" applyAlignment="1">
      <alignment horizontal="center" vertical="center" wrapText="1"/>
    </xf>
    <xf numFmtId="0" fontId="42" fillId="0" borderId="15" xfId="1" applyFont="1" applyBorder="1" applyAlignment="1">
      <alignment horizontal="center" vertical="center" wrapText="1"/>
    </xf>
    <xf numFmtId="0" fontId="42" fillId="0" borderId="0" xfId="1" applyFont="1" applyBorder="1" applyAlignment="1">
      <alignment horizontal="center" vertical="center" wrapText="1"/>
    </xf>
    <xf numFmtId="0" fontId="42" fillId="0" borderId="34" xfId="1" applyFont="1" applyBorder="1" applyAlignment="1">
      <alignment horizontal="center" vertical="center" wrapText="1"/>
    </xf>
    <xf numFmtId="0" fontId="42" fillId="0" borderId="14" xfId="1" applyFont="1" applyBorder="1" applyAlignment="1">
      <alignment horizontal="center" vertical="center" wrapText="1"/>
    </xf>
    <xf numFmtId="0" fontId="43" fillId="0" borderId="0" xfId="1" applyFont="1" applyBorder="1" applyAlignment="1">
      <alignment horizontal="center" vertical="center" wrapText="1"/>
    </xf>
    <xf numFmtId="0" fontId="43" fillId="0" borderId="14" xfId="1" applyFont="1" applyBorder="1" applyAlignment="1">
      <alignment horizontal="center" vertical="center" wrapText="1"/>
    </xf>
    <xf numFmtId="0" fontId="42" fillId="0" borderId="29" xfId="1" applyFont="1" applyBorder="1" applyAlignment="1">
      <alignment horizontal="center" vertical="center" wrapText="1"/>
    </xf>
    <xf numFmtId="0" fontId="42" fillId="0" borderId="12" xfId="1" applyFont="1" applyBorder="1" applyAlignment="1">
      <alignment horizontal="center" vertical="center" wrapText="1"/>
    </xf>
    <xf numFmtId="0" fontId="42" fillId="0" borderId="30" xfId="1" applyFont="1" applyBorder="1" applyAlignment="1">
      <alignment horizontal="center" vertical="center" wrapText="1"/>
    </xf>
    <xf numFmtId="0" fontId="42" fillId="0" borderId="31" xfId="1" applyFont="1" applyBorder="1" applyAlignment="1">
      <alignment horizontal="center" vertical="center" wrapText="1"/>
    </xf>
    <xf numFmtId="0" fontId="42" fillId="0" borderId="32" xfId="1" applyFont="1" applyBorder="1" applyAlignment="1">
      <alignment horizontal="center" vertical="center" wrapText="1"/>
    </xf>
    <xf numFmtId="0" fontId="42" fillId="0" borderId="13" xfId="1" applyFont="1" applyBorder="1" applyAlignment="1">
      <alignment horizontal="center" vertical="center" wrapText="1"/>
    </xf>
    <xf numFmtId="0" fontId="42" fillId="0" borderId="5" xfId="1" applyFont="1" applyBorder="1" applyAlignment="1">
      <alignment horizontal="center" vertical="center" wrapText="1"/>
    </xf>
    <xf numFmtId="0" fontId="42" fillId="0" borderId="26" xfId="1" applyFont="1" applyBorder="1" applyAlignment="1">
      <alignment horizontal="center" vertical="center" wrapText="1"/>
    </xf>
    <xf numFmtId="0" fontId="42" fillId="0" borderId="4" xfId="1" applyFont="1" applyBorder="1" applyAlignment="1">
      <alignment horizontal="center" vertical="center" wrapText="1"/>
    </xf>
    <xf numFmtId="0" fontId="42" fillId="0" borderId="3" xfId="1" applyFont="1" applyBorder="1" applyAlignment="1">
      <alignment horizontal="center" vertical="center" wrapText="1"/>
    </xf>
    <xf numFmtId="0" fontId="42" fillId="0" borderId="8" xfId="1" applyFont="1" applyBorder="1" applyAlignment="1">
      <alignment horizontal="center" vertical="center" wrapText="1"/>
    </xf>
    <xf numFmtId="0" fontId="41" fillId="0" borderId="1" xfId="1" applyFont="1" applyBorder="1" applyAlignment="1">
      <alignment horizontal="center" vertical="center" wrapText="1"/>
    </xf>
    <xf numFmtId="0" fontId="41" fillId="0" borderId="6" xfId="1" applyFont="1" applyBorder="1" applyAlignment="1">
      <alignment horizontal="center" vertical="center" wrapText="1"/>
    </xf>
    <xf numFmtId="0" fontId="41" fillId="0" borderId="11" xfId="1" applyFont="1" applyBorder="1" applyAlignment="1">
      <alignment horizontal="center" vertical="center" wrapText="1"/>
    </xf>
    <xf numFmtId="0" fontId="41" fillId="0" borderId="35" xfId="1" applyFont="1" applyBorder="1" applyAlignment="1">
      <alignment horizontal="center" vertical="center" wrapText="1"/>
    </xf>
    <xf numFmtId="0" fontId="41" fillId="0" borderId="36" xfId="1" applyFont="1" applyBorder="1" applyAlignment="1">
      <alignment horizontal="center" vertical="center" wrapText="1"/>
    </xf>
    <xf numFmtId="0" fontId="41" fillId="0" borderId="37" xfId="1" applyFont="1" applyBorder="1" applyAlignment="1">
      <alignment horizontal="center" vertical="center" wrapText="1"/>
    </xf>
    <xf numFmtId="0" fontId="37" fillId="0" borderId="2" xfId="1" applyFont="1" applyBorder="1" applyAlignment="1">
      <alignment horizontal="center" vertical="center" wrapText="1"/>
    </xf>
    <xf numFmtId="0" fontId="37" fillId="0" borderId="7" xfId="1" applyFont="1" applyBorder="1" applyAlignment="1">
      <alignment horizontal="center" vertical="center" wrapText="1"/>
    </xf>
    <xf numFmtId="0" fontId="37" fillId="0" borderId="12" xfId="1" applyFont="1" applyBorder="1" applyAlignment="1">
      <alignment horizontal="center" vertical="center" wrapText="1"/>
    </xf>
    <xf numFmtId="0" fontId="37" fillId="0" borderId="49" xfId="1" applyFont="1" applyBorder="1" applyAlignment="1">
      <alignment horizontal="center" vertical="center" wrapText="1"/>
    </xf>
    <xf numFmtId="0" fontId="37" fillId="0" borderId="50" xfId="1" applyFont="1" applyBorder="1" applyAlignment="1">
      <alignment horizontal="center" vertical="center" wrapText="1"/>
    </xf>
    <xf numFmtId="0" fontId="37" fillId="0" borderId="53" xfId="1" applyFont="1" applyBorder="1" applyAlignment="1">
      <alignment horizontal="center" vertical="center" wrapText="1"/>
    </xf>
    <xf numFmtId="0" fontId="37" fillId="0" borderId="5" xfId="1" applyFont="1" applyBorder="1" applyAlignment="1">
      <alignment horizontal="center" vertical="center"/>
    </xf>
    <xf numFmtId="0" fontId="37" fillId="0" borderId="26" xfId="1" applyFont="1" applyBorder="1" applyAlignment="1">
      <alignment horizontal="center" vertical="center"/>
    </xf>
    <xf numFmtId="0" fontId="37" fillId="0" borderId="27" xfId="1" applyFont="1" applyBorder="1" applyAlignment="1">
      <alignment horizontal="center" vertical="center" wrapText="1"/>
    </xf>
    <xf numFmtId="0" fontId="37" fillId="0" borderId="15" xfId="1" applyFont="1" applyBorder="1" applyAlignment="1">
      <alignment horizontal="center" vertical="center" wrapText="1"/>
    </xf>
    <xf numFmtId="0" fontId="37" fillId="0" borderId="34" xfId="1" applyFont="1" applyBorder="1" applyAlignment="1">
      <alignment horizontal="center" vertical="center" wrapText="1"/>
    </xf>
    <xf numFmtId="0" fontId="37" fillId="0" borderId="51" xfId="1" applyFont="1" applyBorder="1" applyAlignment="1">
      <alignment horizontal="center" vertical="center"/>
    </xf>
    <xf numFmtId="0" fontId="37" fillId="0" borderId="52" xfId="1" applyFont="1" applyBorder="1" applyAlignment="1">
      <alignment horizontal="center" vertical="center"/>
    </xf>
    <xf numFmtId="0" fontId="37" fillId="0" borderId="31" xfId="1" applyFont="1" applyBorder="1" applyAlignment="1">
      <alignment horizontal="center" vertical="center"/>
    </xf>
    <xf numFmtId="0" fontId="37" fillId="0" borderId="29" xfId="1" applyFont="1" applyFill="1" applyBorder="1" applyAlignment="1">
      <alignment horizontal="center" vertical="center" wrapText="1"/>
    </xf>
    <xf numFmtId="0" fontId="37" fillId="0" borderId="7" xfId="1" applyFont="1" applyFill="1" applyBorder="1" applyAlignment="1">
      <alignment horizontal="center" vertical="center" wrapText="1"/>
    </xf>
    <xf numFmtId="0" fontId="37" fillId="0" borderId="12" xfId="1" applyFont="1" applyFill="1" applyBorder="1" applyAlignment="1">
      <alignment horizontal="center" vertical="center" wrapText="1"/>
    </xf>
    <xf numFmtId="0" fontId="37" fillId="0" borderId="30" xfId="1" applyFont="1" applyBorder="1" applyAlignment="1">
      <alignment horizontal="center" vertical="center"/>
    </xf>
    <xf numFmtId="0" fontId="37" fillId="0" borderId="32" xfId="1" applyFont="1" applyBorder="1" applyAlignment="1">
      <alignment horizontal="center" vertical="center" wrapText="1"/>
    </xf>
    <xf numFmtId="0" fontId="37" fillId="0" borderId="8" xfId="1" applyFont="1" applyBorder="1" applyAlignment="1">
      <alignment horizontal="center" vertical="center" wrapText="1"/>
    </xf>
    <xf numFmtId="0" fontId="37" fillId="0" borderId="13" xfId="1" applyFont="1" applyBorder="1" applyAlignment="1">
      <alignment horizontal="center" vertical="center" wrapText="1"/>
    </xf>
    <xf numFmtId="0" fontId="37" fillId="0" borderId="30" xfId="1" applyFont="1" applyBorder="1" applyAlignment="1">
      <alignment horizontal="center" vertical="center" wrapText="1"/>
    </xf>
    <xf numFmtId="0" fontId="37" fillId="0" borderId="52" xfId="1" applyFont="1" applyBorder="1" applyAlignment="1">
      <alignment horizontal="center" vertical="center" wrapText="1"/>
    </xf>
    <xf numFmtId="0" fontId="37" fillId="0" borderId="31" xfId="1" applyFont="1" applyBorder="1" applyAlignment="1">
      <alignment horizontal="center" vertical="center" wrapText="1"/>
    </xf>
    <xf numFmtId="0" fontId="37" fillId="0" borderId="32" xfId="1" applyFont="1" applyFill="1" applyBorder="1" applyAlignment="1">
      <alignment horizontal="center" vertical="center" wrapText="1"/>
    </xf>
    <xf numFmtId="0" fontId="37" fillId="0" borderId="13" xfId="1" applyFont="1" applyFill="1" applyBorder="1" applyAlignment="1">
      <alignment horizontal="center" vertical="center" wrapText="1"/>
    </xf>
    <xf numFmtId="0" fontId="69" fillId="0" borderId="0" xfId="1" applyFont="1" applyAlignment="1">
      <alignment horizontal="left"/>
    </xf>
    <xf numFmtId="0" fontId="37" fillId="0" borderId="29" xfId="1" applyFont="1" applyBorder="1" applyAlignment="1">
      <alignment horizontal="center" vertical="center" wrapText="1"/>
    </xf>
    <xf numFmtId="0" fontId="5" fillId="0" borderId="27"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34" xfId="1" applyFont="1" applyBorder="1" applyAlignment="1">
      <alignment horizontal="center" vertical="center" wrapText="1"/>
    </xf>
    <xf numFmtId="0" fontId="5" fillId="0" borderId="30" xfId="1" applyFont="1" applyBorder="1" applyAlignment="1">
      <alignment horizontal="center" vertical="center" wrapText="1"/>
    </xf>
    <xf numFmtId="0" fontId="5" fillId="0" borderId="52" xfId="1" quotePrefix="1" applyFont="1" applyBorder="1" applyAlignment="1">
      <alignment horizontal="center" vertical="center" wrapText="1"/>
    </xf>
    <xf numFmtId="0" fontId="5" fillId="0" borderId="31" xfId="1" quotePrefix="1" applyFont="1" applyBorder="1" applyAlignment="1">
      <alignment horizontal="center" vertical="center" wrapText="1"/>
    </xf>
    <xf numFmtId="0" fontId="5" fillId="0" borderId="39" xfId="1" applyFont="1" applyBorder="1" applyAlignment="1">
      <alignment horizontal="center" vertical="center" wrapText="1"/>
    </xf>
    <xf numFmtId="0" fontId="5" fillId="0" borderId="29" xfId="1" applyFont="1" applyBorder="1" applyAlignment="1">
      <alignment horizontal="center" vertical="center" wrapText="1"/>
    </xf>
    <xf numFmtId="0" fontId="5" fillId="0" borderId="9" xfId="1" applyFont="1" applyBorder="1" applyAlignment="1">
      <alignment horizontal="center" vertical="center" wrapText="1"/>
    </xf>
    <xf numFmtId="0" fontId="5" fillId="0" borderId="35" xfId="1" applyFont="1" applyBorder="1" applyAlignment="1">
      <alignment horizontal="center" vertical="center" wrapText="1"/>
    </xf>
    <xf numFmtId="0" fontId="5" fillId="0" borderId="31" xfId="1" applyFont="1" applyBorder="1" applyAlignment="1">
      <alignment horizontal="center" vertical="center" wrapText="1"/>
    </xf>
    <xf numFmtId="0" fontId="5" fillId="0" borderId="52" xfId="1" applyFont="1" applyBorder="1" applyAlignment="1">
      <alignment horizontal="center" vertical="center" wrapText="1"/>
    </xf>
    <xf numFmtId="0" fontId="5" fillId="0" borderId="32"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5" xfId="1" applyFont="1" applyBorder="1" applyAlignment="1">
      <alignment horizontal="left" vertical="center" wrapText="1"/>
    </xf>
    <xf numFmtId="0" fontId="5" fillId="0" borderId="2" xfId="1" applyFont="1" applyBorder="1" applyAlignment="1">
      <alignment horizontal="center" vertical="center" wrapText="1"/>
    </xf>
    <xf numFmtId="0" fontId="5" fillId="0" borderId="7"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49" xfId="1" applyFont="1" applyBorder="1" applyAlignment="1">
      <alignment horizontal="center" vertical="center" wrapText="1"/>
    </xf>
    <xf numFmtId="0" fontId="5" fillId="0" borderId="50" xfId="1" quotePrefix="1" applyFont="1" applyBorder="1" applyAlignment="1">
      <alignment horizontal="center" vertical="center" wrapText="1"/>
    </xf>
    <xf numFmtId="0" fontId="5" fillId="0" borderId="53" xfId="1" quotePrefix="1" applyFont="1" applyBorder="1" applyAlignment="1">
      <alignment horizontal="center" vertical="center" wrapText="1"/>
    </xf>
    <xf numFmtId="0" fontId="5" fillId="0" borderId="3" xfId="1" applyFont="1" applyBorder="1" applyAlignment="1">
      <alignment horizontal="center" vertical="center" wrapText="1"/>
    </xf>
    <xf numFmtId="0" fontId="5" fillId="0" borderId="8" xfId="1" applyFont="1" applyBorder="1" applyAlignment="1">
      <alignment horizontal="center" vertical="center" wrapText="1"/>
    </xf>
    <xf numFmtId="0" fontId="5" fillId="0" borderId="5" xfId="1" applyFont="1" applyBorder="1" applyAlignment="1">
      <alignment horizontal="right" vertical="center" wrapText="1"/>
    </xf>
    <xf numFmtId="0" fontId="40" fillId="0" borderId="0" xfId="46" applyFont="1" applyBorder="1" applyAlignment="1">
      <alignment horizontal="center" vertical="center" wrapText="1"/>
    </xf>
    <xf numFmtId="1" fontId="104" fillId="0" borderId="0" xfId="1" applyNumberFormat="1" applyFont="1" applyBorder="1" applyAlignment="1">
      <alignment horizontal="center" vertical="center" wrapText="1"/>
    </xf>
    <xf numFmtId="1" fontId="104" fillId="0" borderId="0" xfId="1" applyNumberFormat="1" applyFont="1" applyBorder="1" applyAlignment="1">
      <alignment horizontal="center" vertical="center"/>
    </xf>
    <xf numFmtId="1" fontId="104" fillId="0" borderId="39" xfId="1" applyNumberFormat="1" applyFont="1" applyBorder="1" applyAlignment="1">
      <alignment horizontal="center" vertical="center" wrapText="1"/>
    </xf>
    <xf numFmtId="1" fontId="104" fillId="0" borderId="38" xfId="1" applyNumberFormat="1" applyFont="1" applyBorder="1" applyAlignment="1">
      <alignment horizontal="center" vertical="center"/>
    </xf>
    <xf numFmtId="1" fontId="104" fillId="0" borderId="9" xfId="1" applyNumberFormat="1" applyFont="1" applyBorder="1" applyAlignment="1">
      <alignment horizontal="center" vertical="center"/>
    </xf>
    <xf numFmtId="1" fontId="104" fillId="0" borderId="10" xfId="1" applyNumberFormat="1" applyFont="1" applyBorder="1" applyAlignment="1">
      <alignment horizontal="center" vertical="center"/>
    </xf>
    <xf numFmtId="0" fontId="37" fillId="0" borderId="1" xfId="1" applyFont="1" applyBorder="1" applyAlignment="1">
      <alignment horizontal="center" vertical="center" wrapText="1"/>
    </xf>
    <xf numFmtId="0" fontId="37" fillId="0" borderId="6" xfId="1" applyFont="1" applyBorder="1" applyAlignment="1">
      <alignment horizontal="center" vertical="center" wrapText="1"/>
    </xf>
    <xf numFmtId="0" fontId="37" fillId="0" borderId="11" xfId="1" applyFont="1" applyBorder="1" applyAlignment="1">
      <alignment horizontal="center" vertical="center" wrapText="1"/>
    </xf>
    <xf numFmtId="1" fontId="104" fillId="0" borderId="2" xfId="1" applyNumberFormat="1" applyFont="1" applyBorder="1" applyAlignment="1">
      <alignment horizontal="center" vertical="center" wrapText="1"/>
    </xf>
    <xf numFmtId="1" fontId="104" fillId="0" borderId="7" xfId="1" applyNumberFormat="1" applyFont="1" applyBorder="1" applyAlignment="1">
      <alignment horizontal="center" vertical="center" wrapText="1"/>
    </xf>
    <xf numFmtId="1" fontId="104" fillId="0" borderId="12" xfId="1" applyNumberFormat="1" applyFont="1" applyBorder="1" applyAlignment="1">
      <alignment horizontal="center" vertical="center" wrapText="1"/>
    </xf>
    <xf numFmtId="1" fontId="104" fillId="0" borderId="64" xfId="1" applyNumberFormat="1" applyFont="1" applyBorder="1" applyAlignment="1">
      <alignment horizontal="center" vertical="center"/>
    </xf>
    <xf numFmtId="1" fontId="104" fillId="0" borderId="4" xfId="1" applyNumberFormat="1" applyFont="1" applyBorder="1" applyAlignment="1">
      <alignment horizontal="center" vertical="center"/>
    </xf>
    <xf numFmtId="1" fontId="104" fillId="0" borderId="32" xfId="1" applyNumberFormat="1" applyFont="1" applyBorder="1" applyAlignment="1">
      <alignment horizontal="center" vertical="center" wrapText="1"/>
    </xf>
    <xf numFmtId="1" fontId="104" fillId="0" borderId="8" xfId="1" applyNumberFormat="1" applyFont="1" applyBorder="1" applyAlignment="1">
      <alignment horizontal="center" vertical="center" wrapText="1"/>
    </xf>
    <xf numFmtId="1" fontId="104" fillId="0" borderId="13" xfId="1" applyNumberFormat="1" applyFont="1" applyBorder="1" applyAlignment="1">
      <alignment horizontal="center" vertical="center" wrapText="1"/>
    </xf>
    <xf numFmtId="1" fontId="54" fillId="0" borderId="32" xfId="1" applyNumberFormat="1" applyFont="1" applyBorder="1" applyAlignment="1">
      <alignment horizontal="center" vertical="center" wrapText="1"/>
    </xf>
    <xf numFmtId="1" fontId="54" fillId="0" borderId="13" xfId="1" applyNumberFormat="1" applyFont="1" applyBorder="1" applyAlignment="1">
      <alignment horizontal="center" vertical="center" wrapText="1"/>
    </xf>
    <xf numFmtId="1" fontId="5" fillId="0" borderId="1" xfId="1" applyNumberFormat="1" applyFont="1" applyBorder="1" applyAlignment="1">
      <alignment horizontal="center" vertical="center" wrapText="1"/>
    </xf>
    <xf numFmtId="1" fontId="5" fillId="0" borderId="6" xfId="1" applyNumberFormat="1" applyFont="1" applyBorder="1" applyAlignment="1">
      <alignment horizontal="center" vertical="center" wrapText="1"/>
    </xf>
    <xf numFmtId="1" fontId="5" fillId="0" borderId="11" xfId="1" applyNumberFormat="1" applyFont="1" applyBorder="1" applyAlignment="1">
      <alignment horizontal="center" vertical="center" wrapText="1"/>
    </xf>
    <xf numFmtId="1" fontId="5" fillId="0" borderId="4" xfId="1" applyNumberFormat="1" applyFont="1" applyBorder="1" applyAlignment="1">
      <alignment horizontal="center" vertical="center" wrapText="1"/>
    </xf>
    <xf numFmtId="1" fontId="5" fillId="0" borderId="5" xfId="1" applyNumberFormat="1" applyFont="1" applyBorder="1" applyAlignment="1">
      <alignment horizontal="center" vertical="center" wrapText="1"/>
    </xf>
    <xf numFmtId="1" fontId="5" fillId="0" borderId="27" xfId="1" applyNumberFormat="1" applyFont="1" applyBorder="1" applyAlignment="1">
      <alignment horizontal="center" vertical="center" wrapText="1"/>
    </xf>
    <xf numFmtId="1" fontId="5" fillId="0" borderId="15" xfId="1" applyNumberFormat="1" applyFont="1" applyBorder="1" applyAlignment="1">
      <alignment horizontal="center" vertical="center" wrapText="1"/>
    </xf>
    <xf numFmtId="1" fontId="5" fillId="0" borderId="34" xfId="1" applyNumberFormat="1" applyFont="1" applyBorder="1" applyAlignment="1">
      <alignment horizontal="center" vertical="center" wrapText="1"/>
    </xf>
    <xf numFmtId="1" fontId="54" fillId="0" borderId="29" xfId="1" applyNumberFormat="1" applyFont="1" applyBorder="1" applyAlignment="1">
      <alignment horizontal="center" vertical="center" wrapText="1"/>
    </xf>
    <xf numFmtId="1" fontId="54" fillId="0" borderId="12" xfId="1" applyNumberFormat="1" applyFont="1" applyBorder="1" applyAlignment="1">
      <alignment horizontal="center" vertical="center" wrapText="1"/>
    </xf>
    <xf numFmtId="1" fontId="54" fillId="0" borderId="32" xfId="1" applyNumberFormat="1" applyFont="1" applyFill="1" applyBorder="1" applyAlignment="1">
      <alignment horizontal="center" vertical="center" wrapText="1"/>
    </xf>
    <xf numFmtId="1" fontId="54" fillId="0" borderId="13" xfId="1" applyNumberFormat="1" applyFont="1" applyFill="1" applyBorder="1" applyAlignment="1">
      <alignment horizontal="center" vertical="center" wrapText="1"/>
    </xf>
    <xf numFmtId="1" fontId="5" fillId="0" borderId="52" xfId="1" applyNumberFormat="1" applyFont="1" applyBorder="1" applyAlignment="1">
      <alignment horizontal="center" vertical="center" wrapText="1"/>
    </xf>
    <xf numFmtId="1" fontId="5" fillId="0" borderId="31" xfId="1" applyNumberFormat="1" applyFont="1" applyBorder="1" applyAlignment="1">
      <alignment horizontal="center" vertical="center" wrapText="1"/>
    </xf>
    <xf numFmtId="0" fontId="41" fillId="0" borderId="29" xfId="6" applyFont="1" applyFill="1" applyBorder="1" applyAlignment="1">
      <alignment horizontal="center" vertical="center" wrapText="1"/>
    </xf>
    <xf numFmtId="0" fontId="41" fillId="0" borderId="35" xfId="6" applyFont="1" applyFill="1" applyBorder="1" applyAlignment="1">
      <alignment horizontal="center" vertical="center"/>
    </xf>
    <xf numFmtId="0" fontId="41" fillId="0" borderId="32" xfId="6" applyFont="1" applyFill="1" applyBorder="1" applyAlignment="1">
      <alignment horizontal="center" vertical="center"/>
    </xf>
    <xf numFmtId="0" fontId="41" fillId="0" borderId="40" xfId="6" applyFont="1" applyFill="1" applyBorder="1" applyAlignment="1">
      <alignment horizontal="center" vertical="center"/>
    </xf>
    <xf numFmtId="0" fontId="44" fillId="0" borderId="39" xfId="6" applyFont="1" applyFill="1" applyBorder="1" applyAlignment="1">
      <alignment horizontal="center" vertical="center"/>
    </xf>
    <xf numFmtId="0" fontId="41" fillId="0" borderId="9" xfId="6" applyFont="1" applyFill="1" applyBorder="1" applyAlignment="1">
      <alignment horizontal="center" vertical="center"/>
    </xf>
    <xf numFmtId="0" fontId="41" fillId="0" borderId="0" xfId="6" applyFont="1" applyFill="1" applyBorder="1" applyAlignment="1">
      <alignment horizontal="left" vertical="top" wrapText="1"/>
    </xf>
    <xf numFmtId="0" fontId="44" fillId="0" borderId="0" xfId="6" applyFont="1" applyFill="1" applyBorder="1" applyAlignment="1">
      <alignment horizontal="left" vertical="top" wrapText="1"/>
    </xf>
    <xf numFmtId="0" fontId="41" fillId="0" borderId="29" xfId="6" applyFont="1" applyFill="1" applyBorder="1" applyAlignment="1">
      <alignment horizontal="center"/>
    </xf>
    <xf numFmtId="0" fontId="41" fillId="0" borderId="35" xfId="6" applyFont="1" applyFill="1" applyBorder="1" applyAlignment="1">
      <alignment horizontal="center"/>
    </xf>
    <xf numFmtId="0" fontId="41" fillId="0" borderId="32" xfId="6" applyFont="1" applyFill="1" applyBorder="1" applyAlignment="1">
      <alignment horizontal="center" vertical="center" wrapText="1"/>
    </xf>
    <xf numFmtId="0" fontId="41" fillId="0" borderId="40" xfId="6" applyFont="1" applyFill="1" applyBorder="1" applyAlignment="1">
      <alignment horizontal="center" vertical="center" wrapText="1"/>
    </xf>
    <xf numFmtId="0" fontId="8" fillId="0" borderId="27" xfId="51" applyFont="1" applyBorder="1" applyAlignment="1">
      <alignment horizontal="center" vertical="center" wrapText="1"/>
    </xf>
    <xf numFmtId="0" fontId="8" fillId="0" borderId="15" xfId="51" applyFont="1" applyBorder="1" applyAlignment="1">
      <alignment horizontal="center" vertical="center" wrapText="1"/>
    </xf>
    <xf numFmtId="0" fontId="5" fillId="0" borderId="41" xfId="51" applyFont="1" applyBorder="1" applyAlignment="1">
      <alignment horizontal="center" vertical="center" wrapText="1"/>
    </xf>
    <xf numFmtId="0" fontId="5" fillId="0" borderId="37" xfId="51" applyFont="1" applyBorder="1" applyAlignment="1">
      <alignment horizontal="center" vertical="center" wrapText="1"/>
    </xf>
    <xf numFmtId="0" fontId="5" fillId="0" borderId="42" xfId="51" applyFont="1" applyBorder="1" applyAlignment="1">
      <alignment horizontal="center" vertical="center" wrapText="1"/>
    </xf>
    <xf numFmtId="0" fontId="5" fillId="0" borderId="2" xfId="51" applyFont="1" applyBorder="1" applyAlignment="1">
      <alignment horizontal="center" vertical="center" wrapText="1"/>
    </xf>
    <xf numFmtId="0" fontId="5" fillId="0" borderId="7" xfId="51" applyFont="1" applyBorder="1" applyAlignment="1">
      <alignment horizontal="center" vertical="center" wrapText="1"/>
    </xf>
    <xf numFmtId="0" fontId="5" fillId="0" borderId="12" xfId="51" applyFont="1" applyBorder="1" applyAlignment="1">
      <alignment horizontal="center" vertical="center" wrapText="1"/>
    </xf>
    <xf numFmtId="0" fontId="5" fillId="0" borderId="3" xfId="51" applyFont="1" applyBorder="1" applyAlignment="1">
      <alignment horizontal="center" vertical="center" wrapText="1"/>
    </xf>
    <xf numFmtId="0" fontId="5" fillId="0" borderId="8" xfId="51" applyFont="1" applyBorder="1" applyAlignment="1">
      <alignment horizontal="center" vertical="center" wrapText="1"/>
    </xf>
    <xf numFmtId="0" fontId="41" fillId="0" borderId="27" xfId="51" applyFont="1" applyBorder="1" applyAlignment="1">
      <alignment horizontal="center" vertical="center" wrapText="1"/>
    </xf>
    <xf numFmtId="0" fontId="41" fillId="0" borderId="28" xfId="51" applyFont="1" applyBorder="1" applyAlignment="1">
      <alignment horizontal="center" vertical="center" wrapText="1"/>
    </xf>
    <xf numFmtId="0" fontId="41" fillId="0" borderId="2" xfId="51" applyFont="1" applyBorder="1" applyAlignment="1">
      <alignment horizontal="center" vertical="center" wrapText="1"/>
    </xf>
    <xf numFmtId="0" fontId="41" fillId="0" borderId="9" xfId="51" applyFont="1" applyBorder="1" applyAlignment="1">
      <alignment horizontal="center" vertical="center" wrapText="1"/>
    </xf>
    <xf numFmtId="0" fontId="41" fillId="0" borderId="10" xfId="51" applyFont="1" applyBorder="1" applyAlignment="1">
      <alignment horizontal="center" vertical="center" wrapText="1"/>
    </xf>
    <xf numFmtId="0" fontId="41" fillId="0" borderId="35" xfId="51" applyFont="1" applyBorder="1" applyAlignment="1">
      <alignment horizontal="center" vertical="center" wrapText="1"/>
    </xf>
    <xf numFmtId="0" fontId="41" fillId="0" borderId="4" xfId="51" applyFont="1" applyBorder="1" applyAlignment="1">
      <alignment horizontal="center" vertical="center" wrapText="1"/>
    </xf>
    <xf numFmtId="0" fontId="41" fillId="0" borderId="26" xfId="51" applyFont="1" applyBorder="1" applyAlignment="1">
      <alignment horizontal="center" vertical="center" wrapText="1"/>
    </xf>
    <xf numFmtId="0" fontId="52" fillId="0" borderId="27" xfId="1" applyFont="1" applyFill="1" applyBorder="1" applyAlignment="1">
      <alignment horizontal="center" vertical="center" wrapText="1"/>
    </xf>
    <xf numFmtId="0" fontId="52" fillId="0" borderId="15" xfId="1" applyFont="1" applyFill="1" applyBorder="1" applyAlignment="1">
      <alignment horizontal="center" vertical="center" wrapText="1"/>
    </xf>
    <xf numFmtId="0" fontId="52" fillId="0" borderId="34" xfId="1" applyFont="1" applyFill="1" applyBorder="1" applyAlignment="1">
      <alignment horizontal="center" vertical="center" wrapText="1"/>
    </xf>
    <xf numFmtId="0" fontId="52" fillId="0" borderId="44" xfId="1" applyFont="1" applyFill="1" applyBorder="1" applyAlignment="1">
      <alignment horizontal="center" vertical="center" wrapText="1"/>
    </xf>
    <xf numFmtId="0" fontId="52" fillId="0" borderId="38" xfId="1" applyFont="1" applyFill="1" applyBorder="1" applyAlignment="1">
      <alignment horizontal="center" vertical="center" wrapText="1"/>
    </xf>
    <xf numFmtId="0" fontId="52" fillId="0" borderId="29" xfId="1" applyFont="1" applyFill="1" applyBorder="1" applyAlignment="1">
      <alignment horizontal="center" vertical="center" wrapText="1"/>
    </xf>
    <xf numFmtId="0" fontId="52" fillId="0" borderId="45" xfId="1" applyFont="1" applyFill="1" applyBorder="1" applyAlignment="1">
      <alignment horizontal="center" vertical="center" wrapText="1"/>
    </xf>
    <xf numFmtId="0" fontId="52" fillId="0" borderId="10" xfId="1" applyFont="1" applyFill="1" applyBorder="1" applyAlignment="1">
      <alignment horizontal="center" vertical="center" wrapText="1"/>
    </xf>
    <xf numFmtId="0" fontId="52" fillId="0" borderId="35" xfId="1" applyFont="1" applyFill="1" applyBorder="1" applyAlignment="1">
      <alignment horizontal="center" vertical="center" wrapText="1"/>
    </xf>
    <xf numFmtId="0" fontId="52" fillId="0" borderId="39" xfId="1" applyFont="1" applyFill="1" applyBorder="1" applyAlignment="1">
      <alignment horizontal="center" vertical="center" wrapText="1"/>
    </xf>
    <xf numFmtId="0" fontId="52" fillId="0" borderId="9" xfId="1" applyFont="1" applyFill="1" applyBorder="1" applyAlignment="1">
      <alignment horizontal="center" vertical="center" wrapText="1"/>
    </xf>
    <xf numFmtId="0" fontId="52" fillId="0" borderId="46" xfId="1" applyFont="1" applyFill="1" applyBorder="1" applyAlignment="1">
      <alignment horizontal="center" vertical="center" wrapText="1"/>
    </xf>
    <xf numFmtId="0" fontId="52" fillId="0" borderId="47" xfId="1" applyFont="1" applyFill="1" applyBorder="1" applyAlignment="1">
      <alignment horizontal="center" vertical="center" wrapText="1"/>
    </xf>
    <xf numFmtId="0" fontId="52" fillId="0" borderId="8" xfId="1" applyFont="1" applyFill="1" applyBorder="1" applyAlignment="1">
      <alignment horizontal="center" vertical="center" wrapText="1"/>
    </xf>
    <xf numFmtId="0" fontId="52" fillId="0" borderId="13" xfId="1" applyFont="1" applyFill="1" applyBorder="1" applyAlignment="1">
      <alignment horizontal="center" vertical="center" wrapText="1"/>
    </xf>
    <xf numFmtId="0" fontId="43" fillId="0" borderId="0" xfId="1" applyFont="1" applyFill="1" applyBorder="1" applyAlignment="1">
      <alignment horizontal="left" vertical="center" wrapText="1"/>
    </xf>
    <xf numFmtId="0" fontId="43" fillId="0" borderId="0" xfId="1" applyFont="1" applyFill="1" applyBorder="1" applyAlignment="1">
      <alignment horizontal="left"/>
    </xf>
    <xf numFmtId="0" fontId="14" fillId="0" borderId="0" xfId="1" applyFont="1" applyBorder="1" applyAlignment="1">
      <alignment horizontal="left"/>
    </xf>
    <xf numFmtId="0" fontId="58" fillId="0" borderId="0" xfId="48" applyFont="1" applyBorder="1" applyAlignment="1">
      <alignment horizontal="left"/>
    </xf>
    <xf numFmtId="0" fontId="52" fillId="0" borderId="2" xfId="1" applyFont="1" applyFill="1" applyBorder="1" applyAlignment="1">
      <alignment horizontal="center" vertical="center" wrapText="1"/>
    </xf>
    <xf numFmtId="0" fontId="52" fillId="0" borderId="7" xfId="1" applyFont="1" applyFill="1" applyBorder="1" applyAlignment="1">
      <alignment horizontal="center" vertical="center" wrapText="1"/>
    </xf>
    <xf numFmtId="0" fontId="52" fillId="0" borderId="12" xfId="1" applyFont="1" applyFill="1" applyBorder="1" applyAlignment="1">
      <alignment horizontal="center" vertical="center" wrapText="1"/>
    </xf>
    <xf numFmtId="0" fontId="52" fillId="0" borderId="43" xfId="1" applyFont="1" applyFill="1" applyBorder="1" applyAlignment="1">
      <alignment horizontal="center" vertical="center" wrapText="1"/>
    </xf>
    <xf numFmtId="0" fontId="52" fillId="0" borderId="5" xfId="1" applyFont="1" applyFill="1" applyBorder="1" applyAlignment="1">
      <alignment horizontal="center" vertical="center" wrapText="1"/>
    </xf>
    <xf numFmtId="0" fontId="52" fillId="0" borderId="26" xfId="1" applyFont="1" applyFill="1" applyBorder="1" applyAlignment="1">
      <alignment horizontal="center" vertical="center" wrapText="1"/>
    </xf>
    <xf numFmtId="164" fontId="52" fillId="0" borderId="8" xfId="1" applyNumberFormat="1" applyFont="1" applyFill="1" applyBorder="1" applyAlignment="1">
      <alignment horizontal="center" vertical="center" wrapText="1"/>
    </xf>
    <xf numFmtId="164" fontId="52" fillId="0" borderId="13" xfId="1" applyNumberFormat="1" applyFont="1" applyFill="1" applyBorder="1" applyAlignment="1">
      <alignment horizontal="center" vertical="center" wrapText="1"/>
    </xf>
    <xf numFmtId="0" fontId="52" fillId="0" borderId="32" xfId="1" applyFont="1" applyFill="1" applyBorder="1" applyAlignment="1">
      <alignment horizontal="center" vertical="center" wrapText="1"/>
    </xf>
    <xf numFmtId="0" fontId="127" fillId="59" borderId="65" xfId="150">
      <alignment horizontal="left" vertical="center" wrapText="1"/>
    </xf>
    <xf numFmtId="164" fontId="15" fillId="0" borderId="7" xfId="1" applyNumberFormat="1" applyFont="1" applyBorder="1" applyAlignment="1"/>
    <xf numFmtId="164" fontId="15" fillId="0" borderId="8" xfId="1" applyNumberFormat="1" applyFont="1" applyBorder="1" applyAlignment="1">
      <alignment horizontal="right"/>
    </xf>
    <xf numFmtId="164" fontId="15" fillId="0" borderId="0" xfId="1" applyNumberFormat="1" applyFont="1" applyAlignment="1"/>
    <xf numFmtId="164" fontId="15" fillId="0" borderId="8" xfId="1" applyNumberFormat="1" applyFont="1" applyBorder="1" applyAlignment="1"/>
    <xf numFmtId="164" fontId="15" fillId="0" borderId="8" xfId="1" applyNumberFormat="1" applyFont="1" applyFill="1" applyBorder="1" applyAlignment="1"/>
    <xf numFmtId="164" fontId="15" fillId="0" borderId="0" xfId="1" applyNumberFormat="1" applyFont="1" applyBorder="1" applyAlignment="1"/>
    <xf numFmtId="164" fontId="15" fillId="0" borderId="7" xfId="1" applyNumberFormat="1" applyFont="1" applyFill="1" applyBorder="1" applyAlignment="1"/>
    <xf numFmtId="49" fontId="42" fillId="0" borderId="8" xfId="6" applyNumberFormat="1" applyFont="1" applyFill="1" applyBorder="1" applyAlignment="1">
      <alignment horizontal="right"/>
    </xf>
  </cellXfs>
  <cellStyles count="151">
    <cellStyle name="[StdExit()]" xfId="1"/>
    <cellStyle name="[StdExit()] 2" xfId="5"/>
    <cellStyle name="[StdExit()] 2 2" xfId="6"/>
    <cellStyle name="[StdExit()] 3" xfId="7"/>
    <cellStyle name="[StdExit()]_NTS_2_transport i łącz" xfId="8"/>
    <cellStyle name="20% - akcent 1 2" xfId="9"/>
    <cellStyle name="20% - akcent 2 2" xfId="10"/>
    <cellStyle name="20% - akcent 3 2" xfId="11"/>
    <cellStyle name="20% - akcent 4 2" xfId="12"/>
    <cellStyle name="20% - akcent 5 2" xfId="13"/>
    <cellStyle name="20% - akcent 6 2" xfId="14"/>
    <cellStyle name="40% - akcent 1 2" xfId="15"/>
    <cellStyle name="40% - akcent 2 2" xfId="16"/>
    <cellStyle name="40% - akcent 3 2" xfId="17"/>
    <cellStyle name="40% - akcent 4 2" xfId="18"/>
    <cellStyle name="40% - akcent 5 2" xfId="19"/>
    <cellStyle name="40% - akcent 6 2" xfId="20"/>
    <cellStyle name="60% - akcent 1 2" xfId="21"/>
    <cellStyle name="60% - akcent 2 2" xfId="22"/>
    <cellStyle name="60% - akcent 3 2" xfId="23"/>
    <cellStyle name="60% - akcent 4 2" xfId="24"/>
    <cellStyle name="60% - akcent 5 2" xfId="25"/>
    <cellStyle name="60% - akcent 6 2" xfId="26"/>
    <cellStyle name="Accent1 - 20%" xfId="63"/>
    <cellStyle name="Accent1 - 40%" xfId="64"/>
    <cellStyle name="Accent1 - 60%" xfId="65"/>
    <cellStyle name="Accent2 - 20%" xfId="66"/>
    <cellStyle name="Accent2 - 40%" xfId="67"/>
    <cellStyle name="Accent2 - 60%" xfId="68"/>
    <cellStyle name="Accent3 - 20%" xfId="69"/>
    <cellStyle name="Accent3 - 40%" xfId="70"/>
    <cellStyle name="Accent3 - 60%" xfId="71"/>
    <cellStyle name="Accent4 - 20%" xfId="72"/>
    <cellStyle name="Accent4 - 40%" xfId="73"/>
    <cellStyle name="Accent4 - 60%" xfId="74"/>
    <cellStyle name="Accent5 - 20%" xfId="75"/>
    <cellStyle name="Accent5 - 40%" xfId="76"/>
    <cellStyle name="Accent5 - 60%" xfId="77"/>
    <cellStyle name="Accent6 - 20%" xfId="78"/>
    <cellStyle name="Accent6 - 40%" xfId="79"/>
    <cellStyle name="Accent6 - 60%" xfId="80"/>
    <cellStyle name="Akcent 1 2" xfId="27"/>
    <cellStyle name="Akcent 1 3" xfId="81"/>
    <cellStyle name="Akcent 2 2" xfId="28"/>
    <cellStyle name="Akcent 2 3" xfId="82"/>
    <cellStyle name="Akcent 3 2" xfId="29"/>
    <cellStyle name="Akcent 3 3" xfId="83"/>
    <cellStyle name="Akcent 4 2" xfId="30"/>
    <cellStyle name="Akcent 4 3" xfId="84"/>
    <cellStyle name="Akcent 5 2" xfId="31"/>
    <cellStyle name="Akcent 5 3" xfId="85"/>
    <cellStyle name="Akcent 6 2" xfId="32"/>
    <cellStyle name="Akcent 6 3" xfId="86"/>
    <cellStyle name="cell" xfId="33"/>
    <cellStyle name="Dane wejściowe 2" xfId="34"/>
    <cellStyle name="Dane wejściowe 3" xfId="87"/>
    <cellStyle name="Dane wyjściowe 2" xfId="35"/>
    <cellStyle name="Dane wyjściowe 3" xfId="88"/>
    <cellStyle name="Dobre 2" xfId="36"/>
    <cellStyle name="Dobre 3" xfId="89"/>
    <cellStyle name="Dziesiętny 2" xfId="37"/>
    <cellStyle name="Emphasis 1" xfId="90"/>
    <cellStyle name="Emphasis 2" xfId="91"/>
    <cellStyle name="Emphasis 3" xfId="92"/>
    <cellStyle name="Kolumna" xfId="150"/>
    <cellStyle name="Komórka połączona 2" xfId="38"/>
    <cellStyle name="Komórka połączona 3" xfId="93"/>
    <cellStyle name="Komórka zaznaczona 2" xfId="39"/>
    <cellStyle name="Komórka zaznaczona 3" xfId="94"/>
    <cellStyle name="Nagłówek 1 2" xfId="40"/>
    <cellStyle name="Nagłówek 1 3" xfId="95"/>
    <cellStyle name="Nagłówek 2 2" xfId="41"/>
    <cellStyle name="Nagłówek 2 3" xfId="96"/>
    <cellStyle name="Nagłówek 3 2" xfId="42"/>
    <cellStyle name="Nagłówek 3 3" xfId="97"/>
    <cellStyle name="Nagłówek 4 2" xfId="43"/>
    <cellStyle name="Nagłówek 4 3" xfId="98"/>
    <cellStyle name="Neutralne 2" xfId="44"/>
    <cellStyle name="Neutralne 3" xfId="99"/>
    <cellStyle name="Normalny" xfId="0" builtinId="0"/>
    <cellStyle name="Normalny 2" xfId="45"/>
    <cellStyle name="Normalny 2 3" xfId="4"/>
    <cellStyle name="Normalny 3" xfId="46"/>
    <cellStyle name="Normalny 4" xfId="100"/>
    <cellStyle name="Normalny 5" xfId="47"/>
    <cellStyle name="Normalny 6" xfId="101"/>
    <cellStyle name="Normalny 7" xfId="149"/>
    <cellStyle name="Normalny_Dep. Rolnictwa_Rolnictwo" xfId="48"/>
    <cellStyle name="Normalny_Dominika" xfId="49"/>
    <cellStyle name="Normalny_Dział IV- Ludność" xfId="50"/>
    <cellStyle name="Normalny_Tab_II_RSW_2009_wymiar sprawiedliwości_propozycja" xfId="51"/>
    <cellStyle name="Normalny_tabl.21" xfId="52"/>
    <cellStyle name="Normalny_TABL12_Dominika" xfId="2"/>
    <cellStyle name="Normalny_TABL12_Dominika 2" xfId="53"/>
    <cellStyle name="Normalny_TABL12_Dominika_Dział_III 2001" xfId="3"/>
    <cellStyle name="Normalny_tresc notki Asi" xfId="54"/>
    <cellStyle name="Obliczenia 2" xfId="55"/>
    <cellStyle name="Obliczenia 3" xfId="102"/>
    <cellStyle name="SAPBEXaggData" xfId="103"/>
    <cellStyle name="SAPBEXaggDataEmph" xfId="104"/>
    <cellStyle name="SAPBEXaggItem" xfId="105"/>
    <cellStyle name="SAPBEXaggItemX" xfId="106"/>
    <cellStyle name="SAPBEXchaText" xfId="107"/>
    <cellStyle name="SAPBEXexcBad7" xfId="108"/>
    <cellStyle name="SAPBEXexcBad8" xfId="109"/>
    <cellStyle name="SAPBEXexcBad9" xfId="110"/>
    <cellStyle name="SAPBEXexcCritical4" xfId="111"/>
    <cellStyle name="SAPBEXexcCritical5" xfId="112"/>
    <cellStyle name="SAPBEXexcCritical6" xfId="113"/>
    <cellStyle name="SAPBEXexcGood1" xfId="114"/>
    <cellStyle name="SAPBEXexcGood2" xfId="115"/>
    <cellStyle name="SAPBEXexcGood3" xfId="116"/>
    <cellStyle name="SAPBEXfilterDrill" xfId="117"/>
    <cellStyle name="SAPBEXfilterItem" xfId="118"/>
    <cellStyle name="SAPBEXfilterText" xfId="119"/>
    <cellStyle name="SAPBEXformats" xfId="120"/>
    <cellStyle name="SAPBEXheaderItem" xfId="121"/>
    <cellStyle name="SAPBEXheaderText" xfId="122"/>
    <cellStyle name="SAPBEXHLevel0" xfId="123"/>
    <cellStyle name="SAPBEXHLevel0X" xfId="124"/>
    <cellStyle name="SAPBEXHLevel1" xfId="125"/>
    <cellStyle name="SAPBEXHLevel1X" xfId="126"/>
    <cellStyle name="SAPBEXHLevel2" xfId="127"/>
    <cellStyle name="SAPBEXHLevel2X" xfId="128"/>
    <cellStyle name="SAPBEXHLevel3" xfId="129"/>
    <cellStyle name="SAPBEXHLevel3X" xfId="130"/>
    <cellStyle name="SAPBEXinputData" xfId="131"/>
    <cellStyle name="SAPBEXItemHeader" xfId="132"/>
    <cellStyle name="SAPBEXresData" xfId="133"/>
    <cellStyle name="SAPBEXresDataEmph" xfId="134"/>
    <cellStyle name="SAPBEXresItem" xfId="135"/>
    <cellStyle name="SAPBEXresItemX" xfId="136"/>
    <cellStyle name="SAPBEXstdData" xfId="137"/>
    <cellStyle name="SAPBEXstdDataEmph" xfId="138"/>
    <cellStyle name="SAPBEXstdItem" xfId="139"/>
    <cellStyle name="SAPBEXstdItemX" xfId="140"/>
    <cellStyle name="SAPBEXtitle" xfId="141"/>
    <cellStyle name="SAPBEXunassignedItem" xfId="142"/>
    <cellStyle name="SAPBEXundefined" xfId="143"/>
    <cellStyle name="Sheet Title" xfId="144"/>
    <cellStyle name="Suma 2" xfId="56"/>
    <cellStyle name="Suma 3" xfId="145"/>
    <cellStyle name="Tekst objaśnienia 2" xfId="57"/>
    <cellStyle name="Tekst ostrzeżenia 2" xfId="58"/>
    <cellStyle name="Tekst ostrzeżenia 3" xfId="146"/>
    <cellStyle name="Tytuł 2" xfId="59"/>
    <cellStyle name="Uwaga 2" xfId="60"/>
    <cellStyle name="Uwaga 3" xfId="147"/>
    <cellStyle name="Walutowy 2" xfId="61"/>
    <cellStyle name="Złe 2" xfId="62"/>
    <cellStyle name="Złe 3" xfId="1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9525</xdr:rowOff>
    </xdr:from>
    <xdr:to>
      <xdr:col>2</xdr:col>
      <xdr:colOff>0</xdr:colOff>
      <xdr:row>5</xdr:row>
      <xdr:rowOff>9525</xdr:rowOff>
    </xdr:to>
    <xdr:sp macro="" textlink="">
      <xdr:nvSpPr>
        <xdr:cNvPr id="2" name="Line 1765"/>
        <xdr:cNvSpPr>
          <a:spLocks noChangeShapeType="1"/>
        </xdr:cNvSpPr>
      </xdr:nvSpPr>
      <xdr:spPr bwMode="auto">
        <a:xfrm>
          <a:off x="323850" y="542925"/>
          <a:ext cx="4371975" cy="342900"/>
        </a:xfrm>
        <a:prstGeom prst="line">
          <a:avLst/>
        </a:prstGeom>
        <a:noFill/>
        <a:ln w="9525">
          <a:solidFill>
            <a:srgbClr val="000000"/>
          </a:solidFill>
          <a:round/>
          <a:headEnd/>
          <a:tailEnd/>
        </a:ln>
      </xdr:spPr>
    </xdr:sp>
    <xdr:clientData/>
  </xdr:twoCellAnchor>
  <xdr:twoCellAnchor>
    <xdr:from>
      <xdr:col>17</xdr:col>
      <xdr:colOff>57150</xdr:colOff>
      <xdr:row>3</xdr:row>
      <xdr:rowOff>19050</xdr:rowOff>
    </xdr:from>
    <xdr:to>
      <xdr:col>17</xdr:col>
      <xdr:colOff>4695825</xdr:colOff>
      <xdr:row>5</xdr:row>
      <xdr:rowOff>0</xdr:rowOff>
    </xdr:to>
    <xdr:sp macro="" textlink="">
      <xdr:nvSpPr>
        <xdr:cNvPr id="3" name="Line 2"/>
        <xdr:cNvSpPr>
          <a:spLocks noChangeShapeType="1"/>
        </xdr:cNvSpPr>
      </xdr:nvSpPr>
      <xdr:spPr bwMode="auto">
        <a:xfrm flipV="1">
          <a:off x="9096375" y="552450"/>
          <a:ext cx="4514850" cy="323850"/>
        </a:xfrm>
        <a:prstGeom prst="line">
          <a:avLst/>
        </a:prstGeom>
        <a:noFill/>
        <a:ln w="9525">
          <a:solidFill>
            <a:srgbClr val="000000"/>
          </a:solidFill>
          <a:round/>
          <a:headEnd/>
          <a:tailEnd/>
        </a:ln>
      </xdr:spPr>
    </xdr:sp>
    <xdr:clientData/>
  </xdr:twoCellAnchor>
  <xdr:twoCellAnchor>
    <xdr:from>
      <xdr:col>17</xdr:col>
      <xdr:colOff>57150</xdr:colOff>
      <xdr:row>3</xdr:row>
      <xdr:rowOff>19050</xdr:rowOff>
    </xdr:from>
    <xdr:to>
      <xdr:col>17</xdr:col>
      <xdr:colOff>4695825</xdr:colOff>
      <xdr:row>5</xdr:row>
      <xdr:rowOff>0</xdr:rowOff>
    </xdr:to>
    <xdr:sp macro="" textlink="">
      <xdr:nvSpPr>
        <xdr:cNvPr id="4" name="Line 12"/>
        <xdr:cNvSpPr>
          <a:spLocks noChangeShapeType="1"/>
        </xdr:cNvSpPr>
      </xdr:nvSpPr>
      <xdr:spPr bwMode="auto">
        <a:xfrm flipV="1">
          <a:off x="9096375" y="552450"/>
          <a:ext cx="4514850" cy="32385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G33"/>
  <sheetViews>
    <sheetView zoomScaleNormal="100" workbookViewId="0">
      <selection sqref="A1:G1"/>
    </sheetView>
  </sheetViews>
  <sheetFormatPr defaultColWidth="7.85546875" defaultRowHeight="12.75"/>
  <cols>
    <col min="1" max="1" width="21.7109375" style="436" customWidth="1"/>
    <col min="2" max="2" width="10.140625" style="436" customWidth="1"/>
    <col min="3" max="3" width="10.28515625" style="436" customWidth="1"/>
    <col min="4" max="4" width="10" style="436" customWidth="1"/>
    <col min="5" max="5" width="10.28515625" style="436" customWidth="1"/>
    <col min="6" max="6" width="9.140625" style="436" customWidth="1"/>
    <col min="7" max="7" width="9.42578125" style="436" customWidth="1"/>
    <col min="8" max="16384" width="7.85546875" style="436"/>
  </cols>
  <sheetData>
    <row r="1" spans="1:7" ht="52.5" customHeight="1">
      <c r="A1" s="546" t="s">
        <v>493</v>
      </c>
      <c r="B1" s="547"/>
      <c r="C1" s="547"/>
      <c r="D1" s="547"/>
      <c r="E1" s="547"/>
      <c r="F1" s="547"/>
      <c r="G1" s="547"/>
    </row>
    <row r="2" spans="1:7" ht="39" customHeight="1">
      <c r="A2" s="548" t="s">
        <v>494</v>
      </c>
      <c r="B2" s="549"/>
      <c r="C2" s="549"/>
      <c r="D2" s="549"/>
      <c r="E2" s="549"/>
      <c r="F2" s="549"/>
      <c r="G2" s="549"/>
    </row>
    <row r="3" spans="1:7" ht="8.25" customHeight="1">
      <c r="A3" s="437"/>
      <c r="B3" s="437"/>
      <c r="C3" s="437"/>
      <c r="D3" s="437"/>
      <c r="E3" s="437"/>
      <c r="F3" s="437"/>
      <c r="G3" s="437"/>
    </row>
    <row r="4" spans="1:7" ht="20.100000000000001" customHeight="1">
      <c r="A4" s="438" t="s">
        <v>418</v>
      </c>
    </row>
    <row r="5" spans="1:7">
      <c r="A5" s="439" t="s">
        <v>0</v>
      </c>
    </row>
    <row r="6" spans="1:7">
      <c r="A6" s="440" t="s">
        <v>1</v>
      </c>
    </row>
    <row r="7" spans="1:7">
      <c r="A7" s="440" t="s">
        <v>2</v>
      </c>
    </row>
    <row r="8" spans="1:7" ht="12.75" customHeight="1" thickBot="1">
      <c r="A8" s="441" t="s">
        <v>3</v>
      </c>
      <c r="B8" s="442"/>
      <c r="C8" s="442"/>
      <c r="D8" s="442"/>
      <c r="E8" s="442"/>
      <c r="F8" s="442"/>
      <c r="G8" s="442"/>
    </row>
    <row r="9" spans="1:7" ht="40.5" customHeight="1">
      <c r="A9" s="550" t="s">
        <v>366</v>
      </c>
      <c r="B9" s="553" t="s">
        <v>367</v>
      </c>
      <c r="C9" s="556" t="s">
        <v>368</v>
      </c>
      <c r="D9" s="559" t="s">
        <v>369</v>
      </c>
      <c r="E9" s="560"/>
      <c r="F9" s="560"/>
      <c r="G9" s="560"/>
    </row>
    <row r="10" spans="1:7" ht="55.5" customHeight="1">
      <c r="A10" s="551"/>
      <c r="B10" s="554"/>
      <c r="C10" s="557"/>
      <c r="D10" s="557" t="s">
        <v>370</v>
      </c>
      <c r="E10" s="557" t="s">
        <v>371</v>
      </c>
      <c r="F10" s="561" t="s">
        <v>372</v>
      </c>
      <c r="G10" s="562"/>
    </row>
    <row r="11" spans="1:7" ht="52.5" customHeight="1" thickBot="1">
      <c r="A11" s="552"/>
      <c r="B11" s="555"/>
      <c r="C11" s="558"/>
      <c r="D11" s="558"/>
      <c r="E11" s="558"/>
      <c r="F11" s="443" t="s">
        <v>373</v>
      </c>
      <c r="G11" s="444" t="s">
        <v>374</v>
      </c>
    </row>
    <row r="12" spans="1:7" ht="12.75" customHeight="1">
      <c r="A12" s="445"/>
      <c r="B12" s="446"/>
      <c r="C12" s="447"/>
      <c r="D12" s="447"/>
      <c r="E12" s="447"/>
      <c r="F12" s="447"/>
    </row>
    <row r="13" spans="1:7" ht="19.5" customHeight="1">
      <c r="A13" s="448" t="s">
        <v>375</v>
      </c>
      <c r="B13" s="4" t="s">
        <v>483</v>
      </c>
      <c r="C13" s="5" t="s">
        <v>357</v>
      </c>
      <c r="D13" s="6" t="s">
        <v>484</v>
      </c>
      <c r="E13" s="7" t="s">
        <v>485</v>
      </c>
      <c r="F13" s="7" t="s">
        <v>486</v>
      </c>
      <c r="G13" s="8" t="s">
        <v>487</v>
      </c>
    </row>
    <row r="14" spans="1:7" ht="19.5" customHeight="1">
      <c r="A14" s="449" t="s">
        <v>4</v>
      </c>
      <c r="B14" s="9">
        <v>79395</v>
      </c>
      <c r="C14" s="10">
        <v>273</v>
      </c>
      <c r="D14" s="11">
        <f>B14-E14</f>
        <v>65073</v>
      </c>
      <c r="E14" s="11">
        <v>14322</v>
      </c>
      <c r="F14" s="12">
        <v>57976</v>
      </c>
      <c r="G14" s="10">
        <v>12437</v>
      </c>
    </row>
    <row r="15" spans="1:7" ht="19.5" customHeight="1">
      <c r="A15" s="449" t="s">
        <v>5</v>
      </c>
      <c r="B15" s="9">
        <v>38832</v>
      </c>
      <c r="C15" s="10">
        <v>186</v>
      </c>
      <c r="D15" s="13">
        <f t="shared" ref="D15:D29" si="0">B15-E15</f>
        <v>29283</v>
      </c>
      <c r="E15" s="11">
        <v>9549</v>
      </c>
      <c r="F15" s="12">
        <v>25442</v>
      </c>
      <c r="G15" s="10">
        <v>7447</v>
      </c>
    </row>
    <row r="16" spans="1:7" ht="19.5" customHeight="1">
      <c r="A16" s="449" t="s">
        <v>6</v>
      </c>
      <c r="B16" s="9">
        <v>32981</v>
      </c>
      <c r="C16" s="10">
        <v>154</v>
      </c>
      <c r="D16" s="13">
        <f t="shared" si="0"/>
        <v>20592</v>
      </c>
      <c r="E16" s="11">
        <v>12389</v>
      </c>
      <c r="F16" s="12">
        <v>20248</v>
      </c>
      <c r="G16" s="10">
        <v>6254</v>
      </c>
    </row>
    <row r="17" spans="1:7" ht="19.5" customHeight="1">
      <c r="A17" s="449" t="s">
        <v>7</v>
      </c>
      <c r="B17" s="9">
        <v>26949</v>
      </c>
      <c r="C17" s="10">
        <v>264</v>
      </c>
      <c r="D17" s="13">
        <f t="shared" si="0"/>
        <v>20982</v>
      </c>
      <c r="E17" s="11">
        <v>5967</v>
      </c>
      <c r="F17" s="12">
        <v>16441</v>
      </c>
      <c r="G17" s="10">
        <v>6760</v>
      </c>
    </row>
    <row r="18" spans="1:7" ht="19.5" customHeight="1">
      <c r="A18" s="449" t="s">
        <v>8</v>
      </c>
      <c r="B18" s="9">
        <v>48321</v>
      </c>
      <c r="C18" s="10">
        <v>193</v>
      </c>
      <c r="D18" s="13">
        <f t="shared" si="0"/>
        <v>37704</v>
      </c>
      <c r="E18" s="11">
        <v>10617</v>
      </c>
      <c r="F18" s="12">
        <v>32788</v>
      </c>
      <c r="G18" s="10">
        <v>8520</v>
      </c>
    </row>
    <row r="19" spans="1:7" ht="19.5" customHeight="1">
      <c r="A19" s="449" t="s">
        <v>9</v>
      </c>
      <c r="B19" s="9">
        <v>69300</v>
      </c>
      <c r="C19" s="10">
        <v>206</v>
      </c>
      <c r="D19" s="13">
        <f t="shared" si="0"/>
        <v>49957</v>
      </c>
      <c r="E19" s="11">
        <v>19343</v>
      </c>
      <c r="F19" s="12">
        <v>45155</v>
      </c>
      <c r="G19" s="10">
        <v>15417</v>
      </c>
    </row>
    <row r="20" spans="1:7" ht="19.5" customHeight="1">
      <c r="A20" s="449" t="s">
        <v>10</v>
      </c>
      <c r="B20" s="9">
        <v>112453</v>
      </c>
      <c r="C20" s="14">
        <v>211</v>
      </c>
      <c r="D20" s="13">
        <f t="shared" si="0"/>
        <v>86529</v>
      </c>
      <c r="E20" s="11">
        <v>25924</v>
      </c>
      <c r="F20" s="11">
        <v>78864</v>
      </c>
      <c r="G20" s="10">
        <v>19081</v>
      </c>
    </row>
    <row r="21" spans="1:7" ht="19.5" customHeight="1">
      <c r="A21" s="449" t="s">
        <v>11</v>
      </c>
      <c r="B21" s="9">
        <v>19927</v>
      </c>
      <c r="C21" s="14">
        <v>199</v>
      </c>
      <c r="D21" s="13">
        <f t="shared" si="0"/>
        <v>14402</v>
      </c>
      <c r="E21" s="11">
        <v>5525</v>
      </c>
      <c r="F21" s="15">
        <v>13553</v>
      </c>
      <c r="G21" s="15">
        <v>3400</v>
      </c>
    </row>
    <row r="22" spans="1:7" ht="19.5" customHeight="1">
      <c r="A22" s="449" t="s">
        <v>12</v>
      </c>
      <c r="B22" s="9">
        <v>27487</v>
      </c>
      <c r="C22" s="14">
        <v>129</v>
      </c>
      <c r="D22" s="13">
        <f t="shared" si="0"/>
        <v>15192</v>
      </c>
      <c r="E22" s="11">
        <v>12295</v>
      </c>
      <c r="F22" s="15">
        <v>15375</v>
      </c>
      <c r="G22" s="15">
        <v>6793</v>
      </c>
    </row>
    <row r="23" spans="1:7" ht="19.5" customHeight="1">
      <c r="A23" s="449" t="s">
        <v>13</v>
      </c>
      <c r="B23" s="9">
        <v>17470</v>
      </c>
      <c r="C23" s="14">
        <v>147</v>
      </c>
      <c r="D23" s="13">
        <f t="shared" si="0"/>
        <v>12471</v>
      </c>
      <c r="E23" s="11">
        <v>4999</v>
      </c>
      <c r="F23" s="15">
        <v>10811</v>
      </c>
      <c r="G23" s="15">
        <v>3223</v>
      </c>
    </row>
    <row r="24" spans="1:7" ht="19.5" customHeight="1">
      <c r="A24" s="449" t="s">
        <v>14</v>
      </c>
      <c r="B24" s="9">
        <v>49050</v>
      </c>
      <c r="C24" s="14">
        <v>213</v>
      </c>
      <c r="D24" s="13">
        <f t="shared" si="0"/>
        <v>37836</v>
      </c>
      <c r="E24" s="11">
        <v>11214</v>
      </c>
      <c r="F24" s="15">
        <v>33672</v>
      </c>
      <c r="G24" s="15">
        <v>9520</v>
      </c>
    </row>
    <row r="25" spans="1:7" ht="19.5" customHeight="1">
      <c r="A25" s="449" t="s">
        <v>15</v>
      </c>
      <c r="B25" s="9">
        <v>117163</v>
      </c>
      <c r="C25" s="14">
        <v>256</v>
      </c>
      <c r="D25" s="13">
        <f t="shared" si="0"/>
        <v>104511</v>
      </c>
      <c r="E25" s="11">
        <v>12652</v>
      </c>
      <c r="F25" s="15">
        <v>72213</v>
      </c>
      <c r="G25" s="15">
        <v>31653</v>
      </c>
    </row>
    <row r="26" spans="1:7" ht="19.5" customHeight="1">
      <c r="A26" s="449" t="s">
        <v>16</v>
      </c>
      <c r="B26" s="9">
        <v>24749</v>
      </c>
      <c r="C26" s="14">
        <v>196</v>
      </c>
      <c r="D26" s="13">
        <f t="shared" si="0"/>
        <v>17428</v>
      </c>
      <c r="E26" s="11">
        <v>7321</v>
      </c>
      <c r="F26" s="15">
        <v>12299</v>
      </c>
      <c r="G26" s="15">
        <v>9315</v>
      </c>
    </row>
    <row r="27" spans="1:7" ht="19.5" customHeight="1">
      <c r="A27" s="449" t="s">
        <v>17</v>
      </c>
      <c r="B27" s="9">
        <v>27120</v>
      </c>
      <c r="C27" s="14">
        <v>188</v>
      </c>
      <c r="D27" s="13">
        <f t="shared" si="0"/>
        <v>18912</v>
      </c>
      <c r="E27" s="11">
        <v>8208</v>
      </c>
      <c r="F27" s="15">
        <v>18899</v>
      </c>
      <c r="G27" s="15">
        <v>4020</v>
      </c>
    </row>
    <row r="28" spans="1:7" ht="19.5" customHeight="1">
      <c r="A28" s="449" t="s">
        <v>18</v>
      </c>
      <c r="B28" s="9">
        <v>68804</v>
      </c>
      <c r="C28" s="14">
        <v>198</v>
      </c>
      <c r="D28" s="13">
        <f t="shared" si="0"/>
        <v>49618</v>
      </c>
      <c r="E28" s="11">
        <v>19186</v>
      </c>
      <c r="F28" s="15">
        <v>42961</v>
      </c>
      <c r="G28" s="15">
        <v>16071</v>
      </c>
    </row>
    <row r="29" spans="1:7" ht="19.5" customHeight="1">
      <c r="A29" s="451" t="s">
        <v>19</v>
      </c>
      <c r="B29" s="16">
        <v>39778</v>
      </c>
      <c r="C29" s="14">
        <v>232</v>
      </c>
      <c r="D29" s="13">
        <f t="shared" si="0"/>
        <v>31781</v>
      </c>
      <c r="E29" s="11">
        <v>7997</v>
      </c>
      <c r="F29" s="15">
        <v>25849</v>
      </c>
      <c r="G29" s="15">
        <v>7830</v>
      </c>
    </row>
    <row r="30" spans="1:7" ht="9.75" customHeight="1">
      <c r="A30" s="452"/>
      <c r="B30" s="450"/>
      <c r="C30" s="450"/>
      <c r="D30" s="450"/>
      <c r="E30" s="450"/>
      <c r="F30" s="450"/>
      <c r="G30" s="450"/>
    </row>
    <row r="31" spans="1:7">
      <c r="A31" s="453" t="s">
        <v>20</v>
      </c>
      <c r="B31" s="453"/>
      <c r="C31" s="453"/>
      <c r="D31" s="453"/>
      <c r="E31" s="453"/>
      <c r="F31" s="453"/>
      <c r="G31" s="453"/>
    </row>
    <row r="32" spans="1:7">
      <c r="A32" s="454" t="s">
        <v>21</v>
      </c>
      <c r="B32" s="454"/>
      <c r="C32" s="454"/>
      <c r="D32" s="454"/>
      <c r="E32" s="454"/>
      <c r="F32" s="454"/>
      <c r="G32" s="454"/>
    </row>
    <row r="33" spans="1:1" ht="18.75">
      <c r="A33" s="455"/>
    </row>
  </sheetData>
  <mergeCells count="9">
    <mergeCell ref="A1:G1"/>
    <mergeCell ref="A2:G2"/>
    <mergeCell ref="A9:A11"/>
    <mergeCell ref="B9:B11"/>
    <mergeCell ref="C9:C11"/>
    <mergeCell ref="D9:G9"/>
    <mergeCell ref="D10:D11"/>
    <mergeCell ref="E10:E11"/>
    <mergeCell ref="F10:G10"/>
  </mergeCells>
  <pageMargins left="0.98425196850393704" right="0.98425196850393704" top="0.98425196850393704" bottom="0.98425196850393704" header="0.51181102362204722" footer="0.51181102362204722"/>
  <pageSetup paperSize="9" orientation="portrait" horizontalDpi="4294967295" verticalDpi="300" r:id="rId1"/>
  <headerFooter alignWithMargins="0"/>
</worksheet>
</file>

<file path=xl/worksheets/sheet10.xml><?xml version="1.0" encoding="utf-8"?>
<worksheet xmlns="http://schemas.openxmlformats.org/spreadsheetml/2006/main" xmlns:r="http://schemas.openxmlformats.org/officeDocument/2006/relationships">
  <dimension ref="A1:K132"/>
  <sheetViews>
    <sheetView tabSelected="1" zoomScale="95" zoomScaleNormal="95" workbookViewId="0"/>
  </sheetViews>
  <sheetFormatPr defaultRowHeight="12.75"/>
  <cols>
    <col min="1" max="1" width="4.85546875" style="428" customWidth="1"/>
    <col min="2" max="2" width="28.5703125" style="428" customWidth="1"/>
    <col min="3" max="3" width="12" style="428" customWidth="1"/>
    <col min="4" max="4" width="12.7109375" style="428" customWidth="1"/>
    <col min="5" max="5" width="13.42578125" style="435" customWidth="1"/>
    <col min="6" max="6" width="10" style="428" customWidth="1"/>
    <col min="7" max="7" width="11.42578125" style="428" customWidth="1"/>
    <col min="8" max="8" width="4.42578125" style="428" customWidth="1"/>
    <col min="9" max="16384" width="9.140625" style="172"/>
  </cols>
  <sheetData>
    <row r="1" spans="1:11" s="141" customFormat="1" ht="19.899999999999999" customHeight="1">
      <c r="A1" s="138" t="s">
        <v>78</v>
      </c>
      <c r="B1" s="723" t="s">
        <v>79</v>
      </c>
      <c r="C1" s="723"/>
      <c r="D1" s="723"/>
      <c r="E1" s="723"/>
      <c r="F1" s="723"/>
      <c r="G1" s="429"/>
      <c r="H1" s="430"/>
      <c r="I1" s="139"/>
      <c r="J1" s="140"/>
    </row>
    <row r="2" spans="1:11" s="141" customFormat="1" ht="19.899999999999999" customHeight="1">
      <c r="A2" s="142" t="s">
        <v>80</v>
      </c>
      <c r="B2" s="724" t="s">
        <v>81</v>
      </c>
      <c r="C2" s="724"/>
      <c r="D2" s="724"/>
      <c r="E2" s="724"/>
      <c r="F2" s="429"/>
      <c r="G2" s="429"/>
      <c r="H2" s="430"/>
      <c r="I2" s="139"/>
      <c r="J2" s="140"/>
      <c r="K2" s="140"/>
    </row>
    <row r="3" spans="1:11" s="145" customFormat="1" ht="16.5" thickBot="1">
      <c r="A3" s="143"/>
      <c r="B3" s="144" t="s">
        <v>3</v>
      </c>
      <c r="C3" s="431"/>
      <c r="D3" s="431"/>
      <c r="E3" s="432"/>
      <c r="F3" s="431"/>
      <c r="G3" s="431"/>
      <c r="H3" s="146"/>
    </row>
    <row r="4" spans="1:11" s="145" customFormat="1" ht="60.75" customHeight="1">
      <c r="A4" s="725" t="s">
        <v>82</v>
      </c>
      <c r="B4" s="706" t="s">
        <v>83</v>
      </c>
      <c r="C4" s="728" t="s">
        <v>84</v>
      </c>
      <c r="D4" s="729"/>
      <c r="E4" s="729"/>
      <c r="F4" s="729"/>
      <c r="G4" s="730"/>
      <c r="H4" s="706" t="s">
        <v>82</v>
      </c>
    </row>
    <row r="5" spans="1:11" s="145" customFormat="1" ht="37.5" customHeight="1">
      <c r="A5" s="726"/>
      <c r="B5" s="707"/>
      <c r="C5" s="709" t="s">
        <v>85</v>
      </c>
      <c r="D5" s="710"/>
      <c r="E5" s="711"/>
      <c r="F5" s="715" t="s">
        <v>86</v>
      </c>
      <c r="G5" s="711"/>
      <c r="H5" s="707"/>
    </row>
    <row r="6" spans="1:11" s="145" customFormat="1" ht="36.75" customHeight="1">
      <c r="A6" s="726"/>
      <c r="B6" s="707"/>
      <c r="C6" s="712"/>
      <c r="D6" s="713"/>
      <c r="E6" s="714"/>
      <c r="F6" s="716"/>
      <c r="G6" s="714"/>
      <c r="H6" s="707"/>
    </row>
    <row r="7" spans="1:11" s="145" customFormat="1" ht="201" customHeight="1">
      <c r="A7" s="726"/>
      <c r="B7" s="707"/>
      <c r="C7" s="717" t="s">
        <v>87</v>
      </c>
      <c r="D7" s="719" t="s">
        <v>88</v>
      </c>
      <c r="E7" s="731" t="s">
        <v>89</v>
      </c>
      <c r="F7" s="715" t="s">
        <v>90</v>
      </c>
      <c r="G7" s="733" t="s">
        <v>91</v>
      </c>
      <c r="H7" s="707"/>
    </row>
    <row r="8" spans="1:11" s="145" customFormat="1" ht="32.25" customHeight="1" thickBot="1">
      <c r="A8" s="727"/>
      <c r="B8" s="708"/>
      <c r="C8" s="718"/>
      <c r="D8" s="720"/>
      <c r="E8" s="732"/>
      <c r="F8" s="708"/>
      <c r="G8" s="720"/>
      <c r="H8" s="708"/>
    </row>
    <row r="9" spans="1:11" s="145" customFormat="1" ht="24.95" customHeight="1">
      <c r="A9" s="424">
        <v>1</v>
      </c>
      <c r="B9" s="147" t="s">
        <v>92</v>
      </c>
      <c r="C9" s="148" t="str">
        <f>Tabl.1!B13</f>
        <v>799779</v>
      </c>
      <c r="D9" s="413">
        <v>208</v>
      </c>
      <c r="E9" s="414">
        <f>Tabl.3!B10</f>
        <v>64.719574838873712</v>
      </c>
      <c r="F9" s="415" t="str">
        <f>Tabl.1!F13</f>
        <v>522546</v>
      </c>
      <c r="G9" s="415" t="str">
        <f>Tabl.1!G13</f>
        <v>167741</v>
      </c>
      <c r="H9" s="150">
        <v>1</v>
      </c>
      <c r="J9" s="399"/>
    </row>
    <row r="10" spans="1:11" s="145" customFormat="1" ht="17.100000000000001" customHeight="1">
      <c r="A10" s="425"/>
      <c r="B10" s="151"/>
      <c r="C10" s="152"/>
      <c r="D10" s="153"/>
      <c r="E10" s="416"/>
      <c r="F10" s="417"/>
      <c r="G10" s="417"/>
      <c r="H10" s="150"/>
    </row>
    <row r="11" spans="1:11" s="145" customFormat="1" ht="17.100000000000001" customHeight="1">
      <c r="A11" s="426">
        <v>2</v>
      </c>
      <c r="B11" s="151" t="s">
        <v>93</v>
      </c>
      <c r="C11" s="154">
        <f>Tabl.1!B14</f>
        <v>79395</v>
      </c>
      <c r="D11" s="149">
        <v>273</v>
      </c>
      <c r="E11" s="416">
        <f>Tabl.3!B11</f>
        <v>60.32198848977972</v>
      </c>
      <c r="F11" s="149">
        <f>Tabl.1!F14</f>
        <v>57976</v>
      </c>
      <c r="G11" s="149">
        <f>Tabl.1!G14</f>
        <v>12437</v>
      </c>
      <c r="H11" s="155">
        <v>2</v>
      </c>
      <c r="J11" s="399"/>
    </row>
    <row r="12" spans="1:11" s="145" customFormat="1" ht="17.100000000000001" customHeight="1">
      <c r="A12" s="426"/>
      <c r="B12" s="156" t="s">
        <v>94</v>
      </c>
      <c r="C12" s="152"/>
      <c r="D12" s="153"/>
      <c r="E12" s="164"/>
      <c r="F12" s="417"/>
      <c r="G12" s="417"/>
      <c r="H12" s="155"/>
    </row>
    <row r="13" spans="1:11" s="145" customFormat="1" ht="17.100000000000001" customHeight="1">
      <c r="A13" s="426">
        <v>3</v>
      </c>
      <c r="B13" s="156" t="s">
        <v>95</v>
      </c>
      <c r="C13" s="152">
        <v>14144</v>
      </c>
      <c r="D13" s="153">
        <v>247</v>
      </c>
      <c r="E13" s="164">
        <v>65.208940719144806</v>
      </c>
      <c r="F13" s="417">
        <v>10362</v>
      </c>
      <c r="G13" s="417">
        <v>1755</v>
      </c>
      <c r="H13" s="155">
        <v>3</v>
      </c>
    </row>
    <row r="14" spans="1:11" s="145" customFormat="1" ht="17.100000000000001" customHeight="1">
      <c r="A14" s="426">
        <v>4</v>
      </c>
      <c r="B14" s="156" t="s">
        <v>96</v>
      </c>
      <c r="C14" s="152">
        <v>14212</v>
      </c>
      <c r="D14" s="153">
        <v>314</v>
      </c>
      <c r="E14" s="164">
        <v>67.650523106769214</v>
      </c>
      <c r="F14" s="417">
        <v>10131</v>
      </c>
      <c r="G14" s="417">
        <v>2455</v>
      </c>
      <c r="H14" s="155">
        <v>4</v>
      </c>
    </row>
    <row r="15" spans="1:11" s="145" customFormat="1" ht="17.100000000000001" customHeight="1">
      <c r="A15" s="426">
        <v>5</v>
      </c>
      <c r="B15" s="156" t="s">
        <v>97</v>
      </c>
      <c r="C15" s="152">
        <v>14751</v>
      </c>
      <c r="D15" s="153">
        <v>221</v>
      </c>
      <c r="E15" s="164">
        <v>71.721969494246721</v>
      </c>
      <c r="F15" s="417">
        <v>9987</v>
      </c>
      <c r="G15" s="417">
        <v>2683</v>
      </c>
      <c r="H15" s="157">
        <v>5</v>
      </c>
    </row>
    <row r="16" spans="1:11" s="145" customFormat="1" ht="17.100000000000001" customHeight="1">
      <c r="A16" s="426">
        <v>6</v>
      </c>
      <c r="B16" s="156" t="s">
        <v>98</v>
      </c>
      <c r="C16" s="152">
        <v>11081</v>
      </c>
      <c r="D16" s="153">
        <v>191</v>
      </c>
      <c r="E16" s="164">
        <v>68.92786826561661</v>
      </c>
      <c r="F16" s="417">
        <v>7082</v>
      </c>
      <c r="G16" s="417">
        <v>2070</v>
      </c>
      <c r="H16" s="155">
        <v>6</v>
      </c>
    </row>
    <row r="17" spans="1:8" s="145" customFormat="1" ht="16.5">
      <c r="A17" s="426">
        <v>7</v>
      </c>
      <c r="B17" s="156" t="s">
        <v>99</v>
      </c>
      <c r="C17" s="152">
        <v>25207</v>
      </c>
      <c r="D17" s="153">
        <v>397</v>
      </c>
      <c r="E17" s="164">
        <v>43.069789190663599</v>
      </c>
      <c r="F17" s="417">
        <v>20416</v>
      </c>
      <c r="G17" s="417">
        <v>3472</v>
      </c>
      <c r="H17" s="155">
        <v>7</v>
      </c>
    </row>
    <row r="18" spans="1:8" s="145" customFormat="1" ht="16.5">
      <c r="A18" s="426"/>
      <c r="B18" s="158"/>
      <c r="C18" s="159"/>
      <c r="D18" s="153"/>
      <c r="E18" s="418"/>
      <c r="F18" s="153"/>
      <c r="G18" s="153"/>
      <c r="H18" s="155"/>
    </row>
    <row r="19" spans="1:8" s="145" customFormat="1" ht="16.5">
      <c r="A19" s="426">
        <v>8</v>
      </c>
      <c r="B19" s="151" t="s">
        <v>100</v>
      </c>
      <c r="C19" s="154">
        <f>Tabl.1!B15</f>
        <v>38832</v>
      </c>
      <c r="D19" s="149">
        <v>186</v>
      </c>
      <c r="E19" s="416">
        <f>Tabl.3!B12</f>
        <v>66.152514762777443</v>
      </c>
      <c r="F19" s="149">
        <f>Tabl.1!F15</f>
        <v>25442</v>
      </c>
      <c r="G19" s="149">
        <f>Tabl.1!G15</f>
        <v>7447</v>
      </c>
      <c r="H19" s="160">
        <v>8</v>
      </c>
    </row>
    <row r="20" spans="1:8" s="145" customFormat="1" ht="16.5">
      <c r="A20" s="426"/>
      <c r="B20" s="156" t="s">
        <v>94</v>
      </c>
      <c r="C20" s="152"/>
      <c r="D20" s="153"/>
      <c r="E20" s="164"/>
      <c r="F20" s="417"/>
      <c r="G20" s="417"/>
      <c r="H20" s="155"/>
    </row>
    <row r="21" spans="1:8" s="145" customFormat="1" ht="16.5">
      <c r="A21" s="426">
        <v>9</v>
      </c>
      <c r="B21" s="156" t="s">
        <v>101</v>
      </c>
      <c r="C21" s="152">
        <v>17095</v>
      </c>
      <c r="D21" s="153">
        <v>221</v>
      </c>
      <c r="E21" s="164">
        <v>63.864238792209292</v>
      </c>
      <c r="F21" s="417">
        <v>11029</v>
      </c>
      <c r="G21" s="417">
        <v>4037</v>
      </c>
      <c r="H21" s="160">
        <v>9</v>
      </c>
    </row>
    <row r="22" spans="1:8" s="145" customFormat="1" ht="16.5">
      <c r="A22" s="426">
        <v>10</v>
      </c>
      <c r="B22" s="156" t="s">
        <v>102</v>
      </c>
      <c r="C22" s="152">
        <v>5635</v>
      </c>
      <c r="D22" s="153">
        <v>144</v>
      </c>
      <c r="E22" s="418">
        <v>75.250483388996315</v>
      </c>
      <c r="F22" s="417">
        <v>3487</v>
      </c>
      <c r="G22" s="417">
        <v>1133</v>
      </c>
      <c r="H22" s="155">
        <v>10</v>
      </c>
    </row>
    <row r="23" spans="1:8" s="145" customFormat="1" ht="16.5">
      <c r="A23" s="426">
        <v>11</v>
      </c>
      <c r="B23" s="156" t="s">
        <v>103</v>
      </c>
      <c r="C23" s="161">
        <v>6304</v>
      </c>
      <c r="D23" s="153">
        <v>172</v>
      </c>
      <c r="E23" s="419">
        <v>70.297029702970292</v>
      </c>
      <c r="F23" s="420">
        <v>4162</v>
      </c>
      <c r="G23" s="420">
        <v>1041</v>
      </c>
      <c r="H23" s="155">
        <v>11</v>
      </c>
    </row>
    <row r="24" spans="1:8" s="145" customFormat="1" ht="16.5">
      <c r="A24" s="426">
        <v>12</v>
      </c>
      <c r="B24" s="156" t="s">
        <v>104</v>
      </c>
      <c r="C24" s="152">
        <v>2636</v>
      </c>
      <c r="D24" s="153">
        <v>139</v>
      </c>
      <c r="E24" s="164">
        <v>72.090395480225993</v>
      </c>
      <c r="F24" s="417">
        <v>1531</v>
      </c>
      <c r="G24" s="417">
        <v>444</v>
      </c>
      <c r="H24" s="155">
        <v>12</v>
      </c>
    </row>
    <row r="25" spans="1:8" s="145" customFormat="1" ht="16.5">
      <c r="A25" s="426">
        <v>13</v>
      </c>
      <c r="B25" s="156" t="s">
        <v>105</v>
      </c>
      <c r="C25" s="161">
        <v>7162</v>
      </c>
      <c r="D25" s="153">
        <v>197</v>
      </c>
      <c r="E25" s="421">
        <v>58.655043586550434</v>
      </c>
      <c r="F25" s="420">
        <v>5234</v>
      </c>
      <c r="G25" s="420">
        <v>791</v>
      </c>
      <c r="H25" s="160">
        <v>13</v>
      </c>
    </row>
    <row r="26" spans="1:8" s="145" customFormat="1" ht="16.5">
      <c r="A26" s="426"/>
      <c r="B26" s="156"/>
      <c r="C26" s="152"/>
      <c r="D26" s="153"/>
      <c r="E26" s="164"/>
      <c r="F26" s="417"/>
      <c r="G26" s="417"/>
      <c r="H26" s="155"/>
    </row>
    <row r="27" spans="1:8" s="145" customFormat="1" ht="16.5">
      <c r="A27" s="426">
        <v>14</v>
      </c>
      <c r="B27" s="151" t="s">
        <v>106</v>
      </c>
      <c r="C27" s="154">
        <f>Tabl.1!B16</f>
        <v>32981</v>
      </c>
      <c r="D27" s="149">
        <v>154</v>
      </c>
      <c r="E27" s="416">
        <f>Tabl.3!B13</f>
        <v>71.022999520843314</v>
      </c>
      <c r="F27" s="149">
        <f>Tabl.1!F16</f>
        <v>20248</v>
      </c>
      <c r="G27" s="149">
        <f>Tabl.1!G16</f>
        <v>6254</v>
      </c>
      <c r="H27" s="155">
        <v>14</v>
      </c>
    </row>
    <row r="28" spans="1:8" s="145" customFormat="1" ht="16.5">
      <c r="A28" s="426"/>
      <c r="B28" s="156" t="s">
        <v>94</v>
      </c>
      <c r="C28" s="159"/>
      <c r="D28" s="153"/>
      <c r="E28" s="418"/>
      <c r="F28" s="153"/>
      <c r="G28" s="153"/>
      <c r="H28" s="155"/>
    </row>
    <row r="29" spans="1:8" s="145" customFormat="1" ht="16.5">
      <c r="A29" s="426">
        <v>15</v>
      </c>
      <c r="B29" s="156" t="s">
        <v>107</v>
      </c>
      <c r="C29" s="162">
        <v>4568</v>
      </c>
      <c r="D29" s="153">
        <v>149</v>
      </c>
      <c r="E29" s="421">
        <v>79.397093905877256</v>
      </c>
      <c r="F29" s="422">
        <v>2621</v>
      </c>
      <c r="G29" s="422">
        <v>788</v>
      </c>
      <c r="H29" s="155">
        <v>15</v>
      </c>
    </row>
    <row r="30" spans="1:8" s="145" customFormat="1" ht="16.5">
      <c r="A30" s="426">
        <v>16</v>
      </c>
      <c r="B30" s="156" t="s">
        <v>108</v>
      </c>
      <c r="C30" s="152">
        <v>9514</v>
      </c>
      <c r="D30" s="153">
        <v>149</v>
      </c>
      <c r="E30" s="164">
        <v>79.335908948522501</v>
      </c>
      <c r="F30" s="417">
        <v>5072</v>
      </c>
      <c r="G30" s="417">
        <v>2487</v>
      </c>
      <c r="H30" s="155">
        <v>16</v>
      </c>
    </row>
    <row r="31" spans="1:8" s="145" customFormat="1" ht="16.5">
      <c r="A31" s="426">
        <v>17</v>
      </c>
      <c r="B31" s="156" t="s">
        <v>109</v>
      </c>
      <c r="C31" s="152">
        <v>12221</v>
      </c>
      <c r="D31" s="153">
        <v>172</v>
      </c>
      <c r="E31" s="164">
        <v>58.824001283491093</v>
      </c>
      <c r="F31" s="417">
        <v>8707</v>
      </c>
      <c r="G31" s="417">
        <v>1710</v>
      </c>
      <c r="H31" s="155">
        <v>17</v>
      </c>
    </row>
    <row r="32" spans="1:8" s="145" customFormat="1" ht="16.5">
      <c r="A32" s="426">
        <v>18</v>
      </c>
      <c r="B32" s="156" t="s">
        <v>110</v>
      </c>
      <c r="C32" s="159">
        <v>6678</v>
      </c>
      <c r="D32" s="153">
        <v>137</v>
      </c>
      <c r="E32" s="418">
        <v>76.04630454140694</v>
      </c>
      <c r="F32" s="153">
        <v>3849</v>
      </c>
      <c r="G32" s="153">
        <v>1269</v>
      </c>
      <c r="H32" s="155">
        <v>18</v>
      </c>
    </row>
    <row r="33" spans="1:8" s="145" customFormat="1" ht="16.5">
      <c r="A33" s="426"/>
      <c r="B33" s="156"/>
      <c r="C33" s="152"/>
      <c r="D33" s="153"/>
      <c r="E33" s="164"/>
      <c r="F33" s="417"/>
      <c r="G33" s="417"/>
      <c r="H33" s="155"/>
    </row>
    <row r="34" spans="1:8" s="145" customFormat="1" ht="16.5">
      <c r="A34" s="426">
        <v>19</v>
      </c>
      <c r="B34" s="151" t="s">
        <v>111</v>
      </c>
      <c r="C34" s="154">
        <f>Tabl.1!B17</f>
        <v>26949</v>
      </c>
      <c r="D34" s="149">
        <v>264</v>
      </c>
      <c r="E34" s="416">
        <f>Tabl.3!B14</f>
        <v>71.218348623853217</v>
      </c>
      <c r="F34" s="149">
        <f>Tabl.1!F17</f>
        <v>16441</v>
      </c>
      <c r="G34" s="149">
        <f>Tabl.1!G17</f>
        <v>6760</v>
      </c>
      <c r="H34" s="155">
        <v>19</v>
      </c>
    </row>
    <row r="35" spans="1:8" s="145" customFormat="1" ht="16.5">
      <c r="A35" s="426"/>
      <c r="B35" s="156" t="s">
        <v>112</v>
      </c>
      <c r="C35" s="162"/>
      <c r="D35" s="153"/>
      <c r="E35" s="421"/>
      <c r="F35" s="422"/>
      <c r="G35" s="422"/>
      <c r="H35" s="155"/>
    </row>
    <row r="36" spans="1:8" s="145" customFormat="1" ht="16.5">
      <c r="A36" s="426">
        <v>20</v>
      </c>
      <c r="B36" s="156" t="s">
        <v>113</v>
      </c>
      <c r="C36" s="159">
        <v>10224</v>
      </c>
      <c r="D36" s="153">
        <v>264</v>
      </c>
      <c r="E36" s="418">
        <v>69.885101863473977</v>
      </c>
      <c r="F36" s="153">
        <v>6247</v>
      </c>
      <c r="G36" s="153">
        <v>2595</v>
      </c>
      <c r="H36" s="155">
        <v>20</v>
      </c>
    </row>
    <row r="37" spans="1:8" s="145" customFormat="1" ht="16.5">
      <c r="A37" s="426">
        <v>21</v>
      </c>
      <c r="B37" s="156" t="s">
        <v>114</v>
      </c>
      <c r="C37" s="159">
        <v>16725</v>
      </c>
      <c r="D37" s="153">
        <v>264</v>
      </c>
      <c r="E37" s="418">
        <v>72.035754454507781</v>
      </c>
      <c r="F37" s="153">
        <v>10194</v>
      </c>
      <c r="G37" s="153">
        <v>4165</v>
      </c>
      <c r="H37" s="155">
        <v>21</v>
      </c>
    </row>
    <row r="38" spans="1:8" s="145" customFormat="1" ht="16.5">
      <c r="A38" s="426"/>
      <c r="B38" s="156"/>
      <c r="C38" s="152"/>
      <c r="D38" s="153"/>
      <c r="E38" s="164"/>
      <c r="F38" s="417"/>
      <c r="G38" s="417"/>
      <c r="H38" s="155"/>
    </row>
    <row r="39" spans="1:8" s="145" customFormat="1" ht="16.5">
      <c r="A39" s="426">
        <v>22</v>
      </c>
      <c r="B39" s="151" t="s">
        <v>115</v>
      </c>
      <c r="C39" s="154">
        <f>Tabl.1!B18</f>
        <v>48321</v>
      </c>
      <c r="D39" s="149">
        <v>193</v>
      </c>
      <c r="E39" s="416">
        <f>Tabl.3!B15</f>
        <v>58.816728865812102</v>
      </c>
      <c r="F39" s="149">
        <f>Tabl.1!F18</f>
        <v>32788</v>
      </c>
      <c r="G39" s="149">
        <f>Tabl.1!G18</f>
        <v>8520</v>
      </c>
      <c r="H39" s="155">
        <v>22</v>
      </c>
    </row>
    <row r="40" spans="1:8" s="145" customFormat="1" ht="16.5">
      <c r="A40" s="426"/>
      <c r="B40" s="156" t="s">
        <v>94</v>
      </c>
      <c r="C40" s="152"/>
      <c r="D40" s="153"/>
      <c r="E40" s="164"/>
      <c r="F40" s="417"/>
      <c r="G40" s="417"/>
      <c r="H40" s="155"/>
    </row>
    <row r="41" spans="1:8" s="145" customFormat="1" ht="16.5">
      <c r="A41" s="426">
        <v>23</v>
      </c>
      <c r="B41" s="156" t="s">
        <v>116</v>
      </c>
      <c r="C41" s="162">
        <v>6002</v>
      </c>
      <c r="D41" s="153">
        <v>156</v>
      </c>
      <c r="E41" s="421">
        <v>65.965084026758035</v>
      </c>
      <c r="F41" s="422">
        <v>3838</v>
      </c>
      <c r="G41" s="422">
        <v>1079</v>
      </c>
      <c r="H41" s="155">
        <v>23</v>
      </c>
    </row>
    <row r="42" spans="1:8" s="145" customFormat="1" ht="16.5">
      <c r="A42" s="426">
        <v>24</v>
      </c>
      <c r="B42" s="156" t="s">
        <v>117</v>
      </c>
      <c r="C42" s="162">
        <v>19445</v>
      </c>
      <c r="D42" s="153">
        <v>277</v>
      </c>
      <c r="E42" s="421">
        <v>43.952095808383234</v>
      </c>
      <c r="F42" s="422">
        <v>14713</v>
      </c>
      <c r="G42" s="422">
        <v>3280</v>
      </c>
      <c r="H42" s="155">
        <v>24</v>
      </c>
    </row>
    <row r="43" spans="1:8" s="145" customFormat="1" ht="16.5">
      <c r="A43" s="426">
        <v>25</v>
      </c>
      <c r="B43" s="156" t="s">
        <v>118</v>
      </c>
      <c r="C43" s="152">
        <v>9814</v>
      </c>
      <c r="D43" s="153">
        <v>166</v>
      </c>
      <c r="E43" s="164">
        <v>69.171871851702605</v>
      </c>
      <c r="F43" s="417">
        <v>6175</v>
      </c>
      <c r="G43" s="417">
        <v>1643</v>
      </c>
      <c r="H43" s="155">
        <v>25</v>
      </c>
    </row>
    <row r="44" spans="1:8" s="145" customFormat="1" ht="16.5">
      <c r="A44" s="426">
        <v>26</v>
      </c>
      <c r="B44" s="156" t="s">
        <v>119</v>
      </c>
      <c r="C44" s="152">
        <v>7329</v>
      </c>
      <c r="D44" s="153">
        <v>163</v>
      </c>
      <c r="E44" s="164">
        <v>71.937398812736106</v>
      </c>
      <c r="F44" s="417">
        <v>4275</v>
      </c>
      <c r="G44" s="417">
        <v>1621</v>
      </c>
      <c r="H44" s="155">
        <v>26</v>
      </c>
    </row>
    <row r="45" spans="1:8" s="145" customFormat="1" ht="16.5">
      <c r="A45" s="426">
        <v>27</v>
      </c>
      <c r="B45" s="156" t="s">
        <v>120</v>
      </c>
      <c r="C45" s="152">
        <v>5731</v>
      </c>
      <c r="D45" s="153">
        <v>156</v>
      </c>
      <c r="E45" s="164">
        <v>68.138692427117476</v>
      </c>
      <c r="F45" s="417">
        <v>3786</v>
      </c>
      <c r="G45" s="417">
        <v>897</v>
      </c>
      <c r="H45" s="155">
        <v>27</v>
      </c>
    </row>
    <row r="46" spans="1:8" s="145" customFormat="1" ht="16.5">
      <c r="A46" s="426"/>
      <c r="B46" s="163"/>
      <c r="C46" s="152"/>
      <c r="D46" s="153"/>
      <c r="E46" s="164"/>
      <c r="F46" s="417"/>
      <c r="G46" s="417"/>
      <c r="H46" s="155"/>
    </row>
    <row r="47" spans="1:8" s="166" customFormat="1" ht="18.75" customHeight="1">
      <c r="A47" s="427">
        <v>28</v>
      </c>
      <c r="B47" s="165" t="s">
        <v>121</v>
      </c>
      <c r="C47" s="154">
        <f>Tabl.1!B19</f>
        <v>69300</v>
      </c>
      <c r="D47" s="149">
        <v>206</v>
      </c>
      <c r="E47" s="416">
        <f>Tabl.3!B16</f>
        <v>67.109268920174372</v>
      </c>
      <c r="F47" s="149">
        <f>Tabl.1!F19</f>
        <v>45155</v>
      </c>
      <c r="G47" s="149">
        <f>Tabl.1!G19</f>
        <v>15417</v>
      </c>
      <c r="H47" s="433">
        <v>28</v>
      </c>
    </row>
    <row r="48" spans="1:8" s="169" customFormat="1" ht="15.75">
      <c r="A48" s="427"/>
      <c r="B48" s="163" t="s">
        <v>94</v>
      </c>
      <c r="C48" s="167"/>
      <c r="D48" s="168"/>
      <c r="E48" s="177"/>
      <c r="F48" s="168"/>
      <c r="G48" s="168"/>
      <c r="H48" s="433"/>
    </row>
    <row r="49" spans="1:8" ht="16.5">
      <c r="A49" s="427">
        <v>29</v>
      </c>
      <c r="B49" s="163" t="s">
        <v>122</v>
      </c>
      <c r="C49" s="152">
        <v>9279</v>
      </c>
      <c r="D49" s="153">
        <v>130</v>
      </c>
      <c r="E49" s="164">
        <v>68.641077729070886</v>
      </c>
      <c r="F49" s="417">
        <v>5944</v>
      </c>
      <c r="G49" s="417">
        <v>1643</v>
      </c>
      <c r="H49" s="433">
        <v>29</v>
      </c>
    </row>
    <row r="50" spans="1:8" ht="16.5">
      <c r="A50" s="427">
        <v>30</v>
      </c>
      <c r="B50" s="163" t="s">
        <v>123</v>
      </c>
      <c r="C50" s="152">
        <v>24348</v>
      </c>
      <c r="D50" s="153">
        <v>319</v>
      </c>
      <c r="E50" s="164">
        <v>53.262062517783832</v>
      </c>
      <c r="F50" s="417">
        <v>18234</v>
      </c>
      <c r="G50" s="417">
        <v>4667</v>
      </c>
      <c r="H50" s="433">
        <v>30</v>
      </c>
    </row>
    <row r="51" spans="1:8" ht="16.5">
      <c r="A51" s="427">
        <v>31</v>
      </c>
      <c r="B51" s="163" t="s">
        <v>124</v>
      </c>
      <c r="C51" s="152">
        <v>11046</v>
      </c>
      <c r="D51" s="153">
        <v>207</v>
      </c>
      <c r="E51" s="164">
        <v>81.556092756737399</v>
      </c>
      <c r="F51" s="417">
        <v>5246</v>
      </c>
      <c r="G51" s="417">
        <v>3898</v>
      </c>
      <c r="H51" s="433">
        <v>31</v>
      </c>
    </row>
    <row r="52" spans="1:8" ht="16.5">
      <c r="A52" s="427">
        <v>32</v>
      </c>
      <c r="B52" s="163" t="s">
        <v>125</v>
      </c>
      <c r="C52" s="152">
        <v>5166</v>
      </c>
      <c r="D52" s="153">
        <v>151</v>
      </c>
      <c r="E52" s="164">
        <v>66.289766193944047</v>
      </c>
      <c r="F52" s="417">
        <v>3257</v>
      </c>
      <c r="G52" s="417">
        <v>1004</v>
      </c>
      <c r="H52" s="433">
        <v>32</v>
      </c>
    </row>
    <row r="53" spans="1:8" ht="16.5">
      <c r="A53" s="427">
        <v>33</v>
      </c>
      <c r="B53" s="163" t="s">
        <v>126</v>
      </c>
      <c r="C53" s="152">
        <v>10594</v>
      </c>
      <c r="D53" s="153">
        <v>191</v>
      </c>
      <c r="E53" s="164">
        <v>71.839402427637722</v>
      </c>
      <c r="F53" s="417">
        <v>7109</v>
      </c>
      <c r="G53" s="417">
        <v>1970</v>
      </c>
      <c r="H53" s="433">
        <v>33</v>
      </c>
    </row>
    <row r="54" spans="1:8" ht="16.5">
      <c r="A54" s="427">
        <v>34</v>
      </c>
      <c r="B54" s="163" t="s">
        <v>127</v>
      </c>
      <c r="C54" s="152">
        <v>8867</v>
      </c>
      <c r="D54" s="153">
        <v>191</v>
      </c>
      <c r="E54" s="164">
        <v>80.412833744671303</v>
      </c>
      <c r="F54" s="417">
        <v>5364</v>
      </c>
      <c r="G54" s="417">
        <v>2235</v>
      </c>
      <c r="H54" s="433">
        <v>34</v>
      </c>
    </row>
    <row r="55" spans="1:8" ht="15.75">
      <c r="A55" s="427"/>
      <c r="B55" s="173"/>
      <c r="C55" s="400"/>
      <c r="D55" s="171"/>
      <c r="E55" s="178"/>
      <c r="F55" s="423"/>
      <c r="G55" s="423"/>
      <c r="H55" s="433"/>
    </row>
    <row r="56" spans="1:8" ht="16.5">
      <c r="A56" s="427">
        <v>35</v>
      </c>
      <c r="B56" s="165" t="s">
        <v>128</v>
      </c>
      <c r="C56" s="154">
        <v>112453</v>
      </c>
      <c r="D56" s="149">
        <v>211</v>
      </c>
      <c r="E56" s="416">
        <v>53.795475336007321</v>
      </c>
      <c r="F56" s="149">
        <f>Tabl.1!F20</f>
        <v>78864</v>
      </c>
      <c r="G56" s="149">
        <f>Tabl.1!G20</f>
        <v>19081</v>
      </c>
      <c r="H56" s="433">
        <v>35</v>
      </c>
    </row>
    <row r="57" spans="1:8" ht="15.75">
      <c r="A57" s="427"/>
      <c r="B57" s="163" t="s">
        <v>94</v>
      </c>
      <c r="C57" s="170"/>
      <c r="D57" s="171"/>
      <c r="E57" s="178"/>
      <c r="F57" s="171"/>
      <c r="G57" s="171"/>
      <c r="H57" s="433"/>
    </row>
    <row r="58" spans="1:8" ht="16.5">
      <c r="A58" s="427">
        <v>36</v>
      </c>
      <c r="B58" s="163" t="s">
        <v>129</v>
      </c>
      <c r="C58" s="152">
        <v>6597</v>
      </c>
      <c r="D58" s="153">
        <v>192</v>
      </c>
      <c r="E58" s="164">
        <v>77.593174674449926</v>
      </c>
      <c r="F58" s="417">
        <v>3153</v>
      </c>
      <c r="G58" s="417">
        <v>2051</v>
      </c>
      <c r="H58" s="433">
        <v>36</v>
      </c>
    </row>
    <row r="59" spans="1:8" ht="16.5">
      <c r="A59" s="427">
        <v>37</v>
      </c>
      <c r="B59" s="163" t="s">
        <v>130</v>
      </c>
      <c r="C59" s="152">
        <v>6920</v>
      </c>
      <c r="D59" s="153">
        <v>178</v>
      </c>
      <c r="E59" s="164">
        <v>73.742857142857147</v>
      </c>
      <c r="F59" s="417">
        <v>3602</v>
      </c>
      <c r="G59" s="417">
        <v>2091</v>
      </c>
      <c r="H59" s="433">
        <v>37</v>
      </c>
    </row>
    <row r="60" spans="1:8" ht="16.5">
      <c r="A60" s="427">
        <v>38</v>
      </c>
      <c r="B60" s="163" t="s">
        <v>131</v>
      </c>
      <c r="C60" s="152">
        <v>5532</v>
      </c>
      <c r="D60" s="153">
        <v>167</v>
      </c>
      <c r="E60" s="164">
        <v>69.637733142037305</v>
      </c>
      <c r="F60" s="417">
        <v>3231</v>
      </c>
      <c r="G60" s="417">
        <v>1094</v>
      </c>
      <c r="H60" s="433">
        <v>38</v>
      </c>
    </row>
    <row r="61" spans="1:8" ht="16.5">
      <c r="A61" s="427">
        <v>39</v>
      </c>
      <c r="B61" s="163" t="s">
        <v>132</v>
      </c>
      <c r="C61" s="152">
        <v>9500</v>
      </c>
      <c r="D61" s="153">
        <v>154</v>
      </c>
      <c r="E61" s="164">
        <v>67.278797996661098</v>
      </c>
      <c r="F61" s="417">
        <v>6592</v>
      </c>
      <c r="G61" s="417">
        <v>1279</v>
      </c>
      <c r="H61" s="433">
        <v>39</v>
      </c>
    </row>
    <row r="62" spans="1:8" ht="16.5">
      <c r="A62" s="427">
        <v>40</v>
      </c>
      <c r="B62" s="163" t="s">
        <v>133</v>
      </c>
      <c r="C62" s="152">
        <v>4669</v>
      </c>
      <c r="D62" s="153">
        <v>149</v>
      </c>
      <c r="E62" s="164">
        <v>71.086634187672104</v>
      </c>
      <c r="F62" s="417">
        <v>2836</v>
      </c>
      <c r="G62" s="417">
        <v>745</v>
      </c>
      <c r="H62" s="433">
        <v>40</v>
      </c>
    </row>
    <row r="63" spans="1:8" ht="16.5">
      <c r="A63" s="427">
        <v>41</v>
      </c>
      <c r="B63" s="163" t="s">
        <v>134</v>
      </c>
      <c r="C63" s="152">
        <v>48982</v>
      </c>
      <c r="D63" s="153">
        <v>282</v>
      </c>
      <c r="E63" s="164">
        <v>39.322622315517521</v>
      </c>
      <c r="F63" s="417">
        <v>38491</v>
      </c>
      <c r="G63" s="417">
        <v>7201</v>
      </c>
      <c r="H63" s="433">
        <v>41</v>
      </c>
    </row>
    <row r="64" spans="1:8" ht="16.5">
      <c r="A64" s="427">
        <v>42</v>
      </c>
      <c r="B64" s="163" t="s">
        <v>135</v>
      </c>
      <c r="C64" s="152">
        <v>15759</v>
      </c>
      <c r="D64" s="153">
        <v>195</v>
      </c>
      <c r="E64" s="164">
        <v>61.862597337352426</v>
      </c>
      <c r="F64" s="417">
        <v>10690</v>
      </c>
      <c r="G64" s="417">
        <v>2517</v>
      </c>
      <c r="H64" s="433">
        <v>42</v>
      </c>
    </row>
    <row r="65" spans="1:8" ht="16.5">
      <c r="A65" s="427">
        <v>43</v>
      </c>
      <c r="B65" s="163" t="s">
        <v>136</v>
      </c>
      <c r="C65" s="152">
        <v>14494</v>
      </c>
      <c r="D65" s="153">
        <v>181</v>
      </c>
      <c r="E65" s="164">
        <v>53.16550689043526</v>
      </c>
      <c r="F65" s="417">
        <v>10271</v>
      </c>
      <c r="G65" s="417">
        <v>2101</v>
      </c>
      <c r="H65" s="433">
        <v>43</v>
      </c>
    </row>
    <row r="66" spans="1:8" ht="15.75">
      <c r="A66" s="427"/>
      <c r="B66" s="163"/>
      <c r="C66" s="400"/>
      <c r="D66" s="171"/>
      <c r="E66" s="178"/>
      <c r="F66" s="423"/>
      <c r="G66" s="423"/>
      <c r="H66" s="433"/>
    </row>
    <row r="67" spans="1:8" ht="16.5">
      <c r="A67" s="427">
        <v>44</v>
      </c>
      <c r="B67" s="165" t="s">
        <v>137</v>
      </c>
      <c r="C67" s="154">
        <f>Tabl.1!B21</f>
        <v>19927</v>
      </c>
      <c r="D67" s="149">
        <v>199</v>
      </c>
      <c r="E67" s="416">
        <f>Tabl.3!B18</f>
        <v>65.800738007380076</v>
      </c>
      <c r="F67" s="149">
        <f>Tabl.1!F21</f>
        <v>13553</v>
      </c>
      <c r="G67" s="149">
        <f>Tabl.1!G21</f>
        <v>3400</v>
      </c>
      <c r="H67" s="433">
        <v>44</v>
      </c>
    </row>
    <row r="68" spans="1:8" ht="15.75">
      <c r="A68" s="427"/>
      <c r="B68" s="163" t="s">
        <v>94</v>
      </c>
      <c r="C68" s="170"/>
      <c r="D68" s="171"/>
      <c r="E68" s="178"/>
      <c r="F68" s="171"/>
      <c r="G68" s="171"/>
      <c r="H68" s="433"/>
    </row>
    <row r="69" spans="1:8" ht="16.5">
      <c r="A69" s="427">
        <v>45</v>
      </c>
      <c r="B69" s="163" t="s">
        <v>138</v>
      </c>
      <c r="C69" s="152">
        <v>7461</v>
      </c>
      <c r="D69" s="153">
        <v>198</v>
      </c>
      <c r="E69" s="164">
        <v>70.515167364016733</v>
      </c>
      <c r="F69" s="417">
        <v>5109</v>
      </c>
      <c r="G69" s="417">
        <v>1125</v>
      </c>
      <c r="H69" s="433">
        <v>45</v>
      </c>
    </row>
    <row r="70" spans="1:8" ht="16.5">
      <c r="A70" s="427">
        <v>46</v>
      </c>
      <c r="B70" s="163" t="s">
        <v>139</v>
      </c>
      <c r="C70" s="152">
        <v>12466</v>
      </c>
      <c r="D70" s="153">
        <v>200</v>
      </c>
      <c r="E70" s="164">
        <v>62.956535457915912</v>
      </c>
      <c r="F70" s="417">
        <v>8445</v>
      </c>
      <c r="G70" s="417">
        <v>2275</v>
      </c>
      <c r="H70" s="433">
        <v>46</v>
      </c>
    </row>
    <row r="71" spans="1:8" ht="15.75">
      <c r="A71" s="427"/>
      <c r="B71" s="163"/>
      <c r="C71" s="400"/>
      <c r="D71" s="171"/>
      <c r="E71" s="178"/>
      <c r="F71" s="423"/>
      <c r="G71" s="423"/>
      <c r="H71" s="433"/>
    </row>
    <row r="72" spans="1:8" ht="16.5">
      <c r="A72" s="427">
        <v>47</v>
      </c>
      <c r="B72" s="165" t="s">
        <v>140</v>
      </c>
      <c r="C72" s="154">
        <f>Tabl.1!B22</f>
        <v>27487</v>
      </c>
      <c r="D72" s="149">
        <v>129</v>
      </c>
      <c r="E72" s="416">
        <f>Tabl.3!B19</f>
        <v>71.635274590459701</v>
      </c>
      <c r="F72" s="149">
        <f>Tabl.1!F22</f>
        <v>15375</v>
      </c>
      <c r="G72" s="149">
        <f>Tabl.1!G22</f>
        <v>6793</v>
      </c>
      <c r="H72" s="433">
        <v>47</v>
      </c>
    </row>
    <row r="73" spans="1:8" ht="15.75">
      <c r="A73" s="427"/>
      <c r="B73" s="163" t="s">
        <v>112</v>
      </c>
      <c r="C73" s="170"/>
      <c r="D73" s="171"/>
      <c r="E73" s="178"/>
      <c r="F73" s="171"/>
      <c r="G73" s="171"/>
      <c r="H73" s="433"/>
    </row>
    <row r="74" spans="1:8" ht="16.5">
      <c r="A74" s="427">
        <v>48</v>
      </c>
      <c r="B74" s="163" t="s">
        <v>141</v>
      </c>
      <c r="C74" s="152">
        <v>7517</v>
      </c>
      <c r="D74" s="153">
        <v>155</v>
      </c>
      <c r="E74" s="164">
        <v>80.519994720865782</v>
      </c>
      <c r="F74" s="417">
        <v>3151</v>
      </c>
      <c r="G74" s="417">
        <v>3357</v>
      </c>
      <c r="H74" s="433">
        <v>48</v>
      </c>
    </row>
    <row r="75" spans="1:8" ht="16.5">
      <c r="A75" s="427">
        <v>49</v>
      </c>
      <c r="B75" s="163" t="s">
        <v>142</v>
      </c>
      <c r="C75" s="152">
        <v>4280</v>
      </c>
      <c r="D75" s="153">
        <v>109</v>
      </c>
      <c r="E75" s="164">
        <v>73.432419879238267</v>
      </c>
      <c r="F75" s="417">
        <v>2568</v>
      </c>
      <c r="G75" s="417">
        <v>677</v>
      </c>
      <c r="H75" s="433">
        <v>49</v>
      </c>
    </row>
    <row r="76" spans="1:8" ht="16.5">
      <c r="A76" s="427">
        <v>50</v>
      </c>
      <c r="B76" s="163" t="s">
        <v>143</v>
      </c>
      <c r="C76" s="152">
        <v>6977</v>
      </c>
      <c r="D76" s="153">
        <v>111</v>
      </c>
      <c r="E76" s="164">
        <v>59.446092977250245</v>
      </c>
      <c r="F76" s="417">
        <v>4367</v>
      </c>
      <c r="G76" s="417">
        <v>1265</v>
      </c>
      <c r="H76" s="433">
        <v>50</v>
      </c>
    </row>
    <row r="77" spans="1:8" ht="16.5">
      <c r="A77" s="427">
        <v>51</v>
      </c>
      <c r="B77" s="163" t="s">
        <v>144</v>
      </c>
      <c r="C77" s="152">
        <v>8715</v>
      </c>
      <c r="D77" s="153">
        <v>141</v>
      </c>
      <c r="E77" s="164">
        <v>72.915238748000917</v>
      </c>
      <c r="F77" s="417">
        <v>5291</v>
      </c>
      <c r="G77" s="417">
        <v>1493</v>
      </c>
      <c r="H77" s="433">
        <v>51</v>
      </c>
    </row>
    <row r="78" spans="1:8" ht="15.75">
      <c r="A78" s="427"/>
      <c r="B78" s="163"/>
      <c r="C78" s="400"/>
      <c r="D78" s="171"/>
      <c r="E78" s="178"/>
      <c r="F78" s="423"/>
      <c r="G78" s="423"/>
      <c r="H78" s="433"/>
    </row>
    <row r="79" spans="1:8" ht="16.5">
      <c r="A79" s="427">
        <v>52</v>
      </c>
      <c r="B79" s="165" t="s">
        <v>145</v>
      </c>
      <c r="C79" s="154">
        <f>Tabl.1!B23</f>
        <v>17470</v>
      </c>
      <c r="D79" s="149">
        <v>147</v>
      </c>
      <c r="E79" s="416">
        <f>Tabl.3!B20</f>
        <v>65.394662123793296</v>
      </c>
      <c r="F79" s="149">
        <f>Tabl.1!F23</f>
        <v>10811</v>
      </c>
      <c r="G79" s="149">
        <f>Tabl.1!G23</f>
        <v>3223</v>
      </c>
      <c r="H79" s="433">
        <v>52</v>
      </c>
    </row>
    <row r="80" spans="1:8" ht="15.75">
      <c r="A80" s="427"/>
      <c r="B80" s="163" t="s">
        <v>94</v>
      </c>
      <c r="C80" s="170"/>
      <c r="D80" s="171"/>
      <c r="E80" s="178"/>
      <c r="F80" s="171"/>
      <c r="G80" s="171"/>
      <c r="H80" s="433"/>
    </row>
    <row r="81" spans="1:8" ht="16.5">
      <c r="A81" s="427">
        <v>53</v>
      </c>
      <c r="B81" s="163" t="s">
        <v>146</v>
      </c>
      <c r="C81" s="152">
        <v>7916</v>
      </c>
      <c r="D81" s="153">
        <v>155</v>
      </c>
      <c r="E81" s="164">
        <v>63.445430678834853</v>
      </c>
      <c r="F81" s="417">
        <v>4856</v>
      </c>
      <c r="G81" s="417">
        <v>1742</v>
      </c>
      <c r="H81" s="433">
        <v>53</v>
      </c>
    </row>
    <row r="82" spans="1:8" ht="16.5">
      <c r="A82" s="427">
        <v>54</v>
      </c>
      <c r="B82" s="163" t="s">
        <v>147</v>
      </c>
      <c r="C82" s="152">
        <v>5452</v>
      </c>
      <c r="D82" s="153">
        <v>135</v>
      </c>
      <c r="E82" s="164">
        <v>69.704702880058335</v>
      </c>
      <c r="F82" s="417">
        <v>3277</v>
      </c>
      <c r="G82" s="417">
        <v>910</v>
      </c>
      <c r="H82" s="433">
        <v>54</v>
      </c>
    </row>
    <row r="83" spans="1:8" ht="16.5">
      <c r="A83" s="427">
        <v>55</v>
      </c>
      <c r="B83" s="163" t="s">
        <v>148</v>
      </c>
      <c r="C83" s="152">
        <v>4102</v>
      </c>
      <c r="D83" s="153">
        <v>149</v>
      </c>
      <c r="E83" s="164">
        <v>63.442424242424245</v>
      </c>
      <c r="F83" s="417">
        <v>2678</v>
      </c>
      <c r="G83" s="417">
        <v>571</v>
      </c>
      <c r="H83" s="433">
        <v>55</v>
      </c>
    </row>
    <row r="84" spans="1:8" ht="15.75">
      <c r="A84" s="427"/>
      <c r="B84" s="163"/>
      <c r="C84" s="400"/>
      <c r="D84" s="171"/>
      <c r="E84" s="178"/>
      <c r="F84" s="423"/>
      <c r="G84" s="423"/>
      <c r="H84" s="433"/>
    </row>
    <row r="85" spans="1:8" ht="16.5">
      <c r="A85" s="427">
        <v>56</v>
      </c>
      <c r="B85" s="165" t="s">
        <v>149</v>
      </c>
      <c r="C85" s="154">
        <f>Tabl.1!B24</f>
        <v>49050</v>
      </c>
      <c r="D85" s="149">
        <v>213</v>
      </c>
      <c r="E85" s="416">
        <f>Tabl.3!B21</f>
        <v>59.101078302932578</v>
      </c>
      <c r="F85" s="149">
        <f>Tabl.1!F24</f>
        <v>33672</v>
      </c>
      <c r="G85" s="149">
        <f>Tabl.1!G24</f>
        <v>9520</v>
      </c>
      <c r="H85" s="433">
        <v>56</v>
      </c>
    </row>
    <row r="86" spans="1:8" ht="15.75">
      <c r="A86" s="427"/>
      <c r="B86" s="163" t="s">
        <v>94</v>
      </c>
      <c r="C86" s="170"/>
      <c r="D86" s="171"/>
      <c r="E86" s="178"/>
      <c r="F86" s="171"/>
      <c r="G86" s="171"/>
      <c r="H86" s="433"/>
    </row>
    <row r="87" spans="1:8" ht="16.5">
      <c r="A87" s="427">
        <v>57</v>
      </c>
      <c r="B87" s="163" t="s">
        <v>150</v>
      </c>
      <c r="C87" s="152">
        <v>3453</v>
      </c>
      <c r="D87" s="153">
        <v>154</v>
      </c>
      <c r="E87" s="164">
        <v>69.616604208705681</v>
      </c>
      <c r="F87" s="417">
        <v>2224</v>
      </c>
      <c r="G87" s="417">
        <v>497</v>
      </c>
      <c r="H87" s="433">
        <v>57</v>
      </c>
    </row>
    <row r="88" spans="1:8" ht="16.5">
      <c r="A88" s="427">
        <v>58</v>
      </c>
      <c r="B88" s="163" t="s">
        <v>151</v>
      </c>
      <c r="C88" s="152">
        <v>11051</v>
      </c>
      <c r="D88" s="153">
        <v>196</v>
      </c>
      <c r="E88" s="164">
        <v>63.751006171183256</v>
      </c>
      <c r="F88" s="417">
        <v>7549</v>
      </c>
      <c r="G88" s="417">
        <v>2059</v>
      </c>
      <c r="H88" s="433">
        <v>58</v>
      </c>
    </row>
    <row r="89" spans="1:8" ht="16.5">
      <c r="A89" s="427">
        <v>59</v>
      </c>
      <c r="B89" s="163" t="s">
        <v>152</v>
      </c>
      <c r="C89" s="152">
        <v>6169</v>
      </c>
      <c r="D89" s="153">
        <v>184</v>
      </c>
      <c r="E89" s="164">
        <v>68.303283966516418</v>
      </c>
      <c r="F89" s="417">
        <v>4257</v>
      </c>
      <c r="G89" s="417">
        <v>750</v>
      </c>
      <c r="H89" s="433">
        <v>59</v>
      </c>
    </row>
    <row r="90" spans="1:8" ht="16.5">
      <c r="A90" s="427">
        <v>60</v>
      </c>
      <c r="B90" s="163" t="s">
        <v>153</v>
      </c>
      <c r="C90" s="152">
        <v>9116</v>
      </c>
      <c r="D90" s="153">
        <v>210</v>
      </c>
      <c r="E90" s="164">
        <v>68.801473775465979</v>
      </c>
      <c r="F90" s="417">
        <v>5562</v>
      </c>
      <c r="G90" s="417">
        <v>2467</v>
      </c>
      <c r="H90" s="433">
        <v>60</v>
      </c>
    </row>
    <row r="91" spans="1:8" ht="16.5">
      <c r="A91" s="427">
        <v>61</v>
      </c>
      <c r="B91" s="163" t="s">
        <v>154</v>
      </c>
      <c r="C91" s="152">
        <v>19261</v>
      </c>
      <c r="D91" s="153">
        <v>258</v>
      </c>
      <c r="E91" s="164">
        <v>47.057618437900125</v>
      </c>
      <c r="F91" s="417">
        <v>14081</v>
      </c>
      <c r="G91" s="417">
        <v>3746</v>
      </c>
      <c r="H91" s="433">
        <v>61</v>
      </c>
    </row>
    <row r="92" spans="1:8" ht="15.75">
      <c r="A92" s="427"/>
      <c r="B92" s="174"/>
      <c r="C92" s="400"/>
      <c r="D92" s="171"/>
      <c r="E92" s="178"/>
      <c r="F92" s="423"/>
      <c r="G92" s="423"/>
      <c r="H92" s="433"/>
    </row>
    <row r="93" spans="1:8" ht="16.5">
      <c r="A93" s="427">
        <v>62</v>
      </c>
      <c r="B93" s="165" t="s">
        <v>155</v>
      </c>
      <c r="C93" s="154">
        <f>Tabl.1!B25</f>
        <v>117163</v>
      </c>
      <c r="D93" s="149">
        <v>256</v>
      </c>
      <c r="E93" s="416">
        <f>Tabl.3!B22</f>
        <v>68.420611084078587</v>
      </c>
      <c r="F93" s="149">
        <f>Tabl.1!F25</f>
        <v>72213</v>
      </c>
      <c r="G93" s="149">
        <f>Tabl.1!G25</f>
        <v>31653</v>
      </c>
      <c r="H93" s="433">
        <v>62</v>
      </c>
    </row>
    <row r="94" spans="1:8" ht="15.75">
      <c r="A94" s="427"/>
      <c r="B94" s="163" t="s">
        <v>94</v>
      </c>
      <c r="C94" s="170"/>
      <c r="D94" s="171"/>
      <c r="E94" s="178"/>
      <c r="F94" s="171"/>
      <c r="G94" s="171"/>
      <c r="H94" s="433"/>
    </row>
    <row r="95" spans="1:8" ht="16.5">
      <c r="A95" s="427">
        <v>63</v>
      </c>
      <c r="B95" s="163" t="s">
        <v>156</v>
      </c>
      <c r="C95" s="152">
        <v>15551</v>
      </c>
      <c r="D95" s="153">
        <v>234</v>
      </c>
      <c r="E95" s="164">
        <v>72.925291382714477</v>
      </c>
      <c r="F95" s="417">
        <v>8381</v>
      </c>
      <c r="G95" s="417">
        <v>5253</v>
      </c>
      <c r="H95" s="433">
        <v>63</v>
      </c>
    </row>
    <row r="96" spans="1:8" ht="16.5">
      <c r="A96" s="427">
        <v>64</v>
      </c>
      <c r="B96" s="163" t="s">
        <v>157</v>
      </c>
      <c r="C96" s="152">
        <v>12177</v>
      </c>
      <c r="D96" s="153">
        <v>274</v>
      </c>
      <c r="E96" s="164">
        <v>74.272239388518457</v>
      </c>
      <c r="F96" s="417">
        <v>6675</v>
      </c>
      <c r="G96" s="417">
        <v>4381</v>
      </c>
      <c r="H96" s="433">
        <v>64</v>
      </c>
    </row>
    <row r="97" spans="1:8" ht="16.5">
      <c r="A97" s="427">
        <v>65</v>
      </c>
      <c r="B97" s="163" t="s">
        <v>158</v>
      </c>
      <c r="C97" s="152">
        <v>8698</v>
      </c>
      <c r="D97" s="153">
        <v>167</v>
      </c>
      <c r="E97" s="164">
        <v>72.231066636342959</v>
      </c>
      <c r="F97" s="417">
        <v>5575</v>
      </c>
      <c r="G97" s="417">
        <v>1491</v>
      </c>
      <c r="H97" s="433">
        <v>65</v>
      </c>
    </row>
    <row r="98" spans="1:8" ht="16.5">
      <c r="A98" s="427">
        <v>66</v>
      </c>
      <c r="B98" s="163" t="s">
        <v>159</v>
      </c>
      <c r="C98" s="152">
        <v>14073</v>
      </c>
      <c r="D98" s="153">
        <v>296</v>
      </c>
      <c r="E98" s="164">
        <v>63.982842275508048</v>
      </c>
      <c r="F98" s="417">
        <v>9377</v>
      </c>
      <c r="G98" s="417">
        <v>3140</v>
      </c>
      <c r="H98" s="433">
        <v>66</v>
      </c>
    </row>
    <row r="99" spans="1:8" ht="16.5">
      <c r="A99" s="427">
        <v>67</v>
      </c>
      <c r="B99" s="163" t="s">
        <v>160</v>
      </c>
      <c r="C99" s="152">
        <v>28456</v>
      </c>
      <c r="D99" s="153">
        <v>382</v>
      </c>
      <c r="E99" s="164">
        <v>64.105125378892254</v>
      </c>
      <c r="F99" s="417">
        <v>17647</v>
      </c>
      <c r="G99" s="417">
        <v>8502</v>
      </c>
      <c r="H99" s="433">
        <v>67</v>
      </c>
    </row>
    <row r="100" spans="1:8" ht="16.5">
      <c r="A100" s="427">
        <v>68</v>
      </c>
      <c r="B100" s="163" t="s">
        <v>161</v>
      </c>
      <c r="C100" s="152">
        <v>12780</v>
      </c>
      <c r="D100" s="153">
        <v>201</v>
      </c>
      <c r="E100" s="164">
        <v>71.185917232859794</v>
      </c>
      <c r="F100" s="417">
        <v>7979</v>
      </c>
      <c r="G100" s="417">
        <v>3077</v>
      </c>
      <c r="H100" s="433">
        <v>68</v>
      </c>
    </row>
    <row r="101" spans="1:8" ht="16.5">
      <c r="A101" s="427">
        <v>69</v>
      </c>
      <c r="B101" s="163" t="s">
        <v>162</v>
      </c>
      <c r="C101" s="152">
        <v>17839</v>
      </c>
      <c r="D101" s="153">
        <v>257</v>
      </c>
      <c r="E101" s="164">
        <v>67.311432893883719</v>
      </c>
      <c r="F101" s="417">
        <v>11641</v>
      </c>
      <c r="G101" s="417">
        <v>4262</v>
      </c>
      <c r="H101" s="433">
        <v>69</v>
      </c>
    </row>
    <row r="102" spans="1:8" ht="16.5">
      <c r="A102" s="427">
        <v>70</v>
      </c>
      <c r="B102" s="163" t="s">
        <v>163</v>
      </c>
      <c r="C102" s="152">
        <v>7594</v>
      </c>
      <c r="D102" s="153">
        <v>193</v>
      </c>
      <c r="E102" s="164">
        <v>68.018720748829949</v>
      </c>
      <c r="F102" s="417">
        <v>4943</v>
      </c>
      <c r="G102" s="417">
        <v>1547</v>
      </c>
      <c r="H102" s="433">
        <v>70</v>
      </c>
    </row>
    <row r="103" spans="1:8" ht="15.75">
      <c r="A103" s="427"/>
      <c r="B103" s="173"/>
      <c r="C103" s="400"/>
      <c r="D103" s="171"/>
      <c r="E103" s="178"/>
      <c r="F103" s="423"/>
      <c r="G103" s="423"/>
      <c r="H103" s="433"/>
    </row>
    <row r="104" spans="1:8" ht="16.5">
      <c r="A104" s="427">
        <v>71</v>
      </c>
      <c r="B104" s="165" t="s">
        <v>164</v>
      </c>
      <c r="C104" s="154">
        <f>Tabl.1!B26</f>
        <v>24749</v>
      </c>
      <c r="D104" s="149">
        <v>196</v>
      </c>
      <c r="E104" s="416">
        <f>Tabl.3!B23</f>
        <v>76.353356323682732</v>
      </c>
      <c r="F104" s="149">
        <f>Tabl.1!F26</f>
        <v>12299</v>
      </c>
      <c r="G104" s="149">
        <f>Tabl.1!G26</f>
        <v>9315</v>
      </c>
      <c r="H104" s="433">
        <v>71</v>
      </c>
    </row>
    <row r="105" spans="1:8" ht="15.75">
      <c r="A105" s="427"/>
      <c r="B105" s="163" t="s">
        <v>94</v>
      </c>
      <c r="C105" s="170"/>
      <c r="D105" s="171"/>
      <c r="E105" s="178"/>
      <c r="F105" s="171"/>
      <c r="G105" s="171"/>
      <c r="H105" s="433"/>
    </row>
    <row r="106" spans="1:8" ht="16.5">
      <c r="A106" s="427">
        <v>72</v>
      </c>
      <c r="B106" s="163" t="s">
        <v>165</v>
      </c>
      <c r="C106" s="152">
        <v>14714</v>
      </c>
      <c r="D106" s="153">
        <v>191</v>
      </c>
      <c r="E106" s="164">
        <v>69.862644761648269</v>
      </c>
      <c r="F106" s="417">
        <v>9108</v>
      </c>
      <c r="G106" s="417">
        <v>3767</v>
      </c>
      <c r="H106" s="433">
        <v>72</v>
      </c>
    </row>
    <row r="107" spans="1:8" ht="16.5">
      <c r="A107" s="427">
        <v>73</v>
      </c>
      <c r="B107" s="163" t="s">
        <v>166</v>
      </c>
      <c r="C107" s="152">
        <v>10035</v>
      </c>
      <c r="D107" s="153">
        <v>206</v>
      </c>
      <c r="E107" s="164">
        <v>85.911163989688674</v>
      </c>
      <c r="F107" s="417">
        <v>3191</v>
      </c>
      <c r="G107" s="417">
        <v>5548</v>
      </c>
      <c r="H107" s="433">
        <v>73</v>
      </c>
    </row>
    <row r="108" spans="1:8" ht="15.75">
      <c r="A108" s="427"/>
      <c r="B108" s="163"/>
      <c r="C108" s="400"/>
      <c r="D108" s="171"/>
      <c r="E108" s="178"/>
      <c r="F108" s="423"/>
      <c r="G108" s="423"/>
      <c r="H108" s="433"/>
    </row>
    <row r="109" spans="1:8" ht="16.5">
      <c r="A109" s="427">
        <v>74</v>
      </c>
      <c r="B109" s="165" t="s">
        <v>167</v>
      </c>
      <c r="C109" s="154">
        <f>Tabl.1!B27</f>
        <v>27120</v>
      </c>
      <c r="D109" s="149">
        <v>188</v>
      </c>
      <c r="E109" s="416">
        <f>Tabl.3!B24</f>
        <v>65</v>
      </c>
      <c r="F109" s="149">
        <f>Tabl.1!F27</f>
        <v>18899</v>
      </c>
      <c r="G109" s="149">
        <f>Tabl.1!G27</f>
        <v>4020</v>
      </c>
      <c r="H109" s="433">
        <v>74</v>
      </c>
    </row>
    <row r="110" spans="1:8" ht="15.75">
      <c r="A110" s="427"/>
      <c r="B110" s="163" t="s">
        <v>112</v>
      </c>
      <c r="C110" s="170"/>
      <c r="D110" s="171"/>
      <c r="E110" s="178"/>
      <c r="F110" s="171"/>
      <c r="G110" s="171"/>
      <c r="H110" s="433"/>
    </row>
    <row r="111" spans="1:8" ht="16.5">
      <c r="A111" s="427">
        <v>75</v>
      </c>
      <c r="B111" s="163" t="s">
        <v>168</v>
      </c>
      <c r="C111" s="152">
        <v>10503</v>
      </c>
      <c r="D111" s="153">
        <v>197</v>
      </c>
      <c r="E111" s="164">
        <v>68.025949953660799</v>
      </c>
      <c r="F111" s="417">
        <v>7513</v>
      </c>
      <c r="G111" s="417">
        <v>1390</v>
      </c>
      <c r="H111" s="433">
        <v>75</v>
      </c>
    </row>
    <row r="112" spans="1:8" ht="16.5">
      <c r="A112" s="427">
        <v>76</v>
      </c>
      <c r="B112" s="163" t="s">
        <v>169</v>
      </c>
      <c r="C112" s="152">
        <v>5134</v>
      </c>
      <c r="D112" s="153">
        <v>177</v>
      </c>
      <c r="E112" s="164">
        <v>66.923818707810995</v>
      </c>
      <c r="F112" s="417">
        <v>3487</v>
      </c>
      <c r="G112" s="417">
        <v>664</v>
      </c>
      <c r="H112" s="433">
        <v>76</v>
      </c>
    </row>
    <row r="113" spans="1:8" ht="16.5">
      <c r="A113" s="427">
        <v>77</v>
      </c>
      <c r="B113" s="163" t="s">
        <v>170</v>
      </c>
      <c r="C113" s="152">
        <v>11483</v>
      </c>
      <c r="D113" s="153">
        <v>185</v>
      </c>
      <c r="E113" s="164">
        <v>61.252762196158422</v>
      </c>
      <c r="F113" s="417">
        <v>7899</v>
      </c>
      <c r="G113" s="417">
        <v>1966</v>
      </c>
      <c r="H113" s="433">
        <v>77</v>
      </c>
    </row>
    <row r="114" spans="1:8" ht="15.75">
      <c r="A114" s="427"/>
      <c r="B114" s="163"/>
      <c r="C114" s="400"/>
      <c r="D114" s="171"/>
      <c r="E114" s="178"/>
      <c r="F114" s="423"/>
      <c r="G114" s="423"/>
      <c r="H114" s="433"/>
    </row>
    <row r="115" spans="1:8" ht="16.5">
      <c r="A115" s="427">
        <v>78</v>
      </c>
      <c r="B115" s="165" t="s">
        <v>171</v>
      </c>
      <c r="C115" s="154">
        <f>Tabl.1!B28</f>
        <v>68804</v>
      </c>
      <c r="D115" s="149">
        <v>198</v>
      </c>
      <c r="E115" s="416">
        <f>Tabl.3!B25</f>
        <v>70.269958966237127</v>
      </c>
      <c r="F115" s="149">
        <f>Tabl.1!F28</f>
        <v>42961</v>
      </c>
      <c r="G115" s="149">
        <f>Tabl.1!G28</f>
        <v>16071</v>
      </c>
      <c r="H115" s="433">
        <v>78</v>
      </c>
    </row>
    <row r="116" spans="1:8" ht="15.75">
      <c r="A116" s="427"/>
      <c r="B116" s="163" t="s">
        <v>94</v>
      </c>
      <c r="C116" s="170"/>
      <c r="D116" s="171"/>
      <c r="E116" s="178"/>
      <c r="F116" s="171"/>
      <c r="G116" s="171"/>
      <c r="H116" s="433"/>
    </row>
    <row r="117" spans="1:8" ht="16.5">
      <c r="A117" s="427">
        <v>79</v>
      </c>
      <c r="B117" s="163" t="s">
        <v>172</v>
      </c>
      <c r="C117" s="152">
        <v>13000</v>
      </c>
      <c r="D117" s="153">
        <v>194</v>
      </c>
      <c r="E117" s="164">
        <v>82.044051520463384</v>
      </c>
      <c r="F117" s="417">
        <v>6300</v>
      </c>
      <c r="G117" s="417">
        <v>4446</v>
      </c>
      <c r="H117" s="433">
        <v>79</v>
      </c>
    </row>
    <row r="118" spans="1:8" ht="16.5">
      <c r="A118" s="427">
        <v>80</v>
      </c>
      <c r="B118" s="163" t="s">
        <v>173</v>
      </c>
      <c r="C118" s="152">
        <v>9926</v>
      </c>
      <c r="D118" s="153">
        <v>150</v>
      </c>
      <c r="E118" s="164">
        <v>76.720688275310124</v>
      </c>
      <c r="F118" s="417">
        <v>6188</v>
      </c>
      <c r="G118" s="417">
        <v>1629</v>
      </c>
      <c r="H118" s="433">
        <v>80</v>
      </c>
    </row>
    <row r="119" spans="1:8" ht="16.5">
      <c r="A119" s="427">
        <v>81</v>
      </c>
      <c r="B119" s="163" t="s">
        <v>174</v>
      </c>
      <c r="C119" s="152">
        <v>8877</v>
      </c>
      <c r="D119" s="153">
        <v>160</v>
      </c>
      <c r="E119" s="164">
        <v>85.549972082635392</v>
      </c>
      <c r="F119" s="417">
        <v>4923</v>
      </c>
      <c r="G119" s="417">
        <v>2460</v>
      </c>
      <c r="H119" s="433">
        <v>81</v>
      </c>
    </row>
    <row r="120" spans="1:8" ht="16.5">
      <c r="A120" s="427">
        <v>82</v>
      </c>
      <c r="B120" s="163" t="s">
        <v>175</v>
      </c>
      <c r="C120" s="152">
        <v>6802</v>
      </c>
      <c r="D120" s="153">
        <v>165</v>
      </c>
      <c r="E120" s="164">
        <v>79.081929110981989</v>
      </c>
      <c r="F120" s="417">
        <v>3748</v>
      </c>
      <c r="G120" s="417">
        <v>1751</v>
      </c>
      <c r="H120" s="433">
        <v>82</v>
      </c>
    </row>
    <row r="121" spans="1:8" ht="16.5">
      <c r="A121" s="427">
        <v>83</v>
      </c>
      <c r="B121" s="163" t="s">
        <v>176</v>
      </c>
      <c r="C121" s="152">
        <v>10330</v>
      </c>
      <c r="D121" s="153">
        <v>164</v>
      </c>
      <c r="E121" s="164">
        <v>71.180588855854992</v>
      </c>
      <c r="F121" s="417">
        <v>6903</v>
      </c>
      <c r="G121" s="417">
        <v>1718</v>
      </c>
      <c r="H121" s="433">
        <v>83</v>
      </c>
    </row>
    <row r="122" spans="1:8" ht="16.5">
      <c r="A122" s="427">
        <v>84</v>
      </c>
      <c r="B122" s="163" t="s">
        <v>177</v>
      </c>
      <c r="C122" s="152">
        <v>19869</v>
      </c>
      <c r="D122" s="153">
        <v>365</v>
      </c>
      <c r="E122" s="164">
        <v>49.048425667596653</v>
      </c>
      <c r="F122" s="417">
        <v>14900</v>
      </c>
      <c r="G122" s="417">
        <v>4066</v>
      </c>
      <c r="H122" s="433">
        <v>84</v>
      </c>
    </row>
    <row r="123" spans="1:8" ht="15.75">
      <c r="A123" s="427"/>
      <c r="B123" s="163"/>
      <c r="C123" s="400"/>
      <c r="D123" s="171"/>
      <c r="E123" s="178"/>
      <c r="F123" s="423"/>
      <c r="G123" s="423"/>
      <c r="H123" s="433"/>
    </row>
    <row r="124" spans="1:8" ht="16.5">
      <c r="A124" s="427">
        <v>85</v>
      </c>
      <c r="B124" s="165" t="s">
        <v>178</v>
      </c>
      <c r="C124" s="154">
        <f>Tabl.1!B29</f>
        <v>39778</v>
      </c>
      <c r="D124" s="149">
        <v>232</v>
      </c>
      <c r="E124" s="416">
        <f>Tabl.3!B26</f>
        <v>69.868168564806737</v>
      </c>
      <c r="F124" s="149">
        <f>Tabl.1!F29</f>
        <v>25849</v>
      </c>
      <c r="G124" s="149">
        <f>Tabl.1!G29</f>
        <v>7830</v>
      </c>
      <c r="H124" s="433">
        <v>85</v>
      </c>
    </row>
    <row r="125" spans="1:8" ht="15.75">
      <c r="A125" s="427"/>
      <c r="B125" s="163" t="s">
        <v>94</v>
      </c>
      <c r="C125" s="170"/>
      <c r="D125" s="171"/>
      <c r="E125" s="178"/>
      <c r="F125" s="171"/>
      <c r="G125" s="171"/>
      <c r="H125" s="433"/>
    </row>
    <row r="126" spans="1:8" ht="16.5">
      <c r="A126" s="427">
        <v>86</v>
      </c>
      <c r="B126" s="163" t="s">
        <v>179</v>
      </c>
      <c r="C126" s="152">
        <v>8097</v>
      </c>
      <c r="D126" s="153">
        <v>225</v>
      </c>
      <c r="E126" s="164">
        <v>68.665282696299911</v>
      </c>
      <c r="F126" s="417">
        <v>5348</v>
      </c>
      <c r="G126" s="417">
        <v>1310</v>
      </c>
      <c r="H126" s="433">
        <v>86</v>
      </c>
    </row>
    <row r="127" spans="1:8" ht="16.5">
      <c r="A127" s="427">
        <v>87</v>
      </c>
      <c r="B127" s="163" t="s">
        <v>180</v>
      </c>
      <c r="C127" s="152">
        <v>11966</v>
      </c>
      <c r="D127" s="153">
        <v>294</v>
      </c>
      <c r="E127" s="164">
        <v>63.57999173212071</v>
      </c>
      <c r="F127" s="417">
        <v>8431</v>
      </c>
      <c r="G127" s="417">
        <v>2466</v>
      </c>
      <c r="H127" s="433">
        <v>87</v>
      </c>
    </row>
    <row r="128" spans="1:8" ht="16.5">
      <c r="A128" s="427">
        <v>88</v>
      </c>
      <c r="B128" s="163" t="s">
        <v>181</v>
      </c>
      <c r="C128" s="152">
        <v>9094</v>
      </c>
      <c r="D128" s="153">
        <v>209</v>
      </c>
      <c r="E128" s="164">
        <v>77.566622979467013</v>
      </c>
      <c r="F128" s="417">
        <v>5370</v>
      </c>
      <c r="G128" s="417">
        <v>2025</v>
      </c>
      <c r="H128" s="433">
        <v>88</v>
      </c>
    </row>
    <row r="129" spans="1:8" ht="16.5">
      <c r="A129" s="427">
        <v>89</v>
      </c>
      <c r="B129" s="163" t="s">
        <v>182</v>
      </c>
      <c r="C129" s="152">
        <v>10621</v>
      </c>
      <c r="D129" s="153">
        <v>207</v>
      </c>
      <c r="E129" s="164">
        <v>71.310938523439688</v>
      </c>
      <c r="F129" s="417">
        <v>6701</v>
      </c>
      <c r="G129" s="417">
        <v>2029</v>
      </c>
      <c r="H129" s="433">
        <v>89</v>
      </c>
    </row>
    <row r="130" spans="1:8" ht="15.75">
      <c r="A130" s="175"/>
      <c r="B130" s="176"/>
      <c r="C130" s="434"/>
      <c r="F130" s="434"/>
      <c r="G130" s="434"/>
    </row>
    <row r="131" spans="1:8" ht="15">
      <c r="A131" s="721" t="s">
        <v>183</v>
      </c>
      <c r="B131" s="721"/>
      <c r="C131" s="721"/>
      <c r="D131" s="721"/>
      <c r="E131" s="721"/>
      <c r="F131" s="721"/>
      <c r="G131" s="721"/>
    </row>
    <row r="132" spans="1:8" ht="15">
      <c r="A132" s="722" t="s">
        <v>184</v>
      </c>
      <c r="B132" s="722"/>
      <c r="C132" s="722"/>
      <c r="D132" s="722"/>
      <c r="E132" s="722"/>
      <c r="F132" s="722"/>
      <c r="G132" s="722"/>
    </row>
  </sheetData>
  <mergeCells count="15">
    <mergeCell ref="A131:G131"/>
    <mergeCell ref="A132:G132"/>
    <mergeCell ref="B1:F1"/>
    <mergeCell ref="B2:E2"/>
    <mergeCell ref="A4:A8"/>
    <mergeCell ref="B4:B8"/>
    <mergeCell ref="C4:G4"/>
    <mergeCell ref="E7:E8"/>
    <mergeCell ref="F7:F8"/>
    <mergeCell ref="G7:G8"/>
    <mergeCell ref="H4:H8"/>
    <mergeCell ref="C5:E6"/>
    <mergeCell ref="F5:G6"/>
    <mergeCell ref="C7:C8"/>
    <mergeCell ref="D7:D8"/>
  </mergeCells>
  <pageMargins left="0.70866141732283472" right="0.70866141732283472" top="0.74803149606299213" bottom="0.74803149606299213" header="0.31496062992125984" footer="0.31496062992125984"/>
  <pageSetup paperSize="9" scale="90" orientation="portrait" r:id="rId1"/>
</worksheet>
</file>

<file path=xl/worksheets/sheet11.xml><?xml version="1.0" encoding="utf-8"?>
<worksheet xmlns="http://schemas.openxmlformats.org/spreadsheetml/2006/main" xmlns:r="http://schemas.openxmlformats.org/officeDocument/2006/relationships">
  <dimension ref="B6:D27"/>
  <sheetViews>
    <sheetView workbookViewId="0"/>
  </sheetViews>
  <sheetFormatPr defaultRowHeight="12.75"/>
  <sheetData>
    <row r="6" spans="2:4" ht="15.75">
      <c r="B6" s="436">
        <v>1</v>
      </c>
      <c r="C6" s="9">
        <v>48321</v>
      </c>
      <c r="D6" s="449" t="s">
        <v>8</v>
      </c>
    </row>
    <row r="7" spans="2:4" ht="15.75">
      <c r="B7" s="436">
        <v>1</v>
      </c>
      <c r="C7" s="9">
        <v>112453</v>
      </c>
      <c r="D7" s="449" t="s">
        <v>10</v>
      </c>
    </row>
    <row r="8" spans="2:4" ht="15.75">
      <c r="B8" s="436"/>
      <c r="C8" s="531">
        <f>SUM(C6:C7)</f>
        <v>160774</v>
      </c>
      <c r="D8" s="449"/>
    </row>
    <row r="9" spans="2:4" ht="15.75">
      <c r="B9" s="436">
        <v>2</v>
      </c>
      <c r="C9" s="9">
        <v>69300</v>
      </c>
      <c r="D9" s="449" t="s">
        <v>9</v>
      </c>
    </row>
    <row r="10" spans="2:4" ht="15.75">
      <c r="B10" s="436">
        <v>2</v>
      </c>
      <c r="C10" s="9">
        <v>117168</v>
      </c>
      <c r="D10" s="449" t="s">
        <v>15</v>
      </c>
    </row>
    <row r="11" spans="2:4" ht="15.75">
      <c r="B11" s="436"/>
      <c r="C11" s="531">
        <f>SUM(C9:C10)</f>
        <v>186468</v>
      </c>
      <c r="D11" s="449"/>
    </row>
    <row r="12" spans="2:4" ht="15.75">
      <c r="B12" s="436">
        <v>3</v>
      </c>
      <c r="C12" s="9">
        <v>32981</v>
      </c>
      <c r="D12" s="449" t="s">
        <v>6</v>
      </c>
    </row>
    <row r="13" spans="2:4" ht="15.75">
      <c r="B13" s="436">
        <v>3</v>
      </c>
      <c r="C13" s="9">
        <v>27489</v>
      </c>
      <c r="D13" s="449" t="s">
        <v>12</v>
      </c>
    </row>
    <row r="14" spans="2:4" ht="15.75">
      <c r="B14" s="436">
        <v>3</v>
      </c>
      <c r="C14" s="9">
        <v>17470</v>
      </c>
      <c r="D14" s="449" t="s">
        <v>13</v>
      </c>
    </row>
    <row r="15" spans="2:4" ht="15.75">
      <c r="B15" s="436">
        <v>3</v>
      </c>
      <c r="C15" s="9">
        <v>24749</v>
      </c>
      <c r="D15" s="449" t="s">
        <v>16</v>
      </c>
    </row>
    <row r="16" spans="2:4" ht="15.75">
      <c r="B16" s="436"/>
      <c r="C16" s="531">
        <f>SUM(C12:C15)</f>
        <v>102689</v>
      </c>
      <c r="D16" s="449"/>
    </row>
    <row r="17" spans="2:4" ht="15.75">
      <c r="B17" s="436">
        <v>4</v>
      </c>
      <c r="C17" s="9">
        <v>26949</v>
      </c>
      <c r="D17" s="449" t="s">
        <v>7</v>
      </c>
    </row>
    <row r="18" spans="2:4" ht="15.75">
      <c r="B18" s="436">
        <v>4</v>
      </c>
      <c r="C18" s="9">
        <v>68804</v>
      </c>
      <c r="D18" s="449" t="s">
        <v>18</v>
      </c>
    </row>
    <row r="19" spans="2:4" ht="15.75">
      <c r="B19" s="436">
        <v>4</v>
      </c>
      <c r="C19" s="16">
        <v>39778</v>
      </c>
      <c r="D19" s="451" t="s">
        <v>19</v>
      </c>
    </row>
    <row r="20" spans="2:4" ht="15.75">
      <c r="B20" s="436"/>
      <c r="C20" s="532">
        <f>SUM(C17:C19)</f>
        <v>135531</v>
      </c>
      <c r="D20" s="451"/>
    </row>
    <row r="21" spans="2:4" ht="15.75">
      <c r="B21" s="436">
        <v>5</v>
      </c>
      <c r="C21" s="9">
        <v>79395</v>
      </c>
      <c r="D21" s="449" t="s">
        <v>4</v>
      </c>
    </row>
    <row r="22" spans="2:4" ht="15.75">
      <c r="B22" s="436">
        <v>5</v>
      </c>
      <c r="C22" s="9">
        <v>19927</v>
      </c>
      <c r="D22" s="449" t="s">
        <v>11</v>
      </c>
    </row>
    <row r="23" spans="2:4" ht="15.75">
      <c r="B23" s="436"/>
      <c r="C23" s="531">
        <f>SUM(C21:C22)</f>
        <v>99322</v>
      </c>
      <c r="D23" s="449"/>
    </row>
    <row r="24" spans="2:4" ht="15.75">
      <c r="B24" s="436">
        <v>6</v>
      </c>
      <c r="C24" s="9">
        <v>38832</v>
      </c>
      <c r="D24" s="449" t="s">
        <v>5</v>
      </c>
    </row>
    <row r="25" spans="2:4" ht="15.75">
      <c r="B25" s="436">
        <v>6</v>
      </c>
      <c r="C25" s="9">
        <v>49050</v>
      </c>
      <c r="D25" s="449" t="s">
        <v>14</v>
      </c>
    </row>
    <row r="26" spans="2:4" ht="15.75">
      <c r="B26" s="436">
        <v>6</v>
      </c>
      <c r="C26" s="9">
        <v>27120</v>
      </c>
      <c r="D26" s="449" t="s">
        <v>17</v>
      </c>
    </row>
    <row r="27" spans="2:4">
      <c r="C27" s="534">
        <f>SUM(C24:C26)</f>
        <v>115002</v>
      </c>
    </row>
  </sheetData>
  <sortState ref="B6:D21">
    <sortCondition ref="B6:B21"/>
  </sortState>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O31"/>
  <sheetViews>
    <sheetView topLeftCell="A4" workbookViewId="0">
      <selection activeCell="J7" sqref="J7:J29"/>
    </sheetView>
  </sheetViews>
  <sheetFormatPr defaultRowHeight="12.75"/>
  <cols>
    <col min="2" max="2" width="27.42578125" bestFit="1" customWidth="1"/>
    <col min="3" max="3" width="9.85546875" bestFit="1" customWidth="1"/>
    <col min="13" max="13" width="20" bestFit="1" customWidth="1"/>
  </cols>
  <sheetData>
    <row r="1" spans="1:15" ht="15">
      <c r="A1" s="734" t="s">
        <v>428</v>
      </c>
      <c r="B1" s="734" t="s">
        <v>429</v>
      </c>
      <c r="C1" s="537" t="s">
        <v>430</v>
      </c>
    </row>
    <row r="2" spans="1:15" ht="60">
      <c r="A2" s="734"/>
      <c r="B2" s="734"/>
      <c r="C2" s="537" t="s">
        <v>431</v>
      </c>
    </row>
    <row r="3" spans="1:15" ht="30">
      <c r="A3" s="734"/>
      <c r="B3" s="734"/>
      <c r="C3" s="537" t="s">
        <v>432</v>
      </c>
    </row>
    <row r="4" spans="1:15" ht="15">
      <c r="A4" s="734"/>
      <c r="B4" s="734"/>
      <c r="C4" s="537" t="s">
        <v>430</v>
      </c>
    </row>
    <row r="5" spans="1:15" ht="15">
      <c r="A5" s="734"/>
      <c r="B5" s="734"/>
      <c r="C5" s="537" t="s">
        <v>433</v>
      </c>
    </row>
    <row r="6" spans="1:15" ht="15">
      <c r="A6" s="734"/>
      <c r="B6" s="734"/>
      <c r="C6" s="537" t="s">
        <v>434</v>
      </c>
    </row>
    <row r="7" spans="1:15">
      <c r="A7" t="s">
        <v>435</v>
      </c>
      <c r="B7" t="s">
        <v>436</v>
      </c>
      <c r="C7" s="538">
        <v>38454576</v>
      </c>
      <c r="E7">
        <v>799779</v>
      </c>
      <c r="H7" s="533">
        <v>207.98200973533031</v>
      </c>
      <c r="J7" s="533">
        <f>E7/C7*10000</f>
        <v>207.98018940580698</v>
      </c>
    </row>
    <row r="8" spans="1:15" ht="15.75">
      <c r="A8" t="s">
        <v>437</v>
      </c>
      <c r="B8" t="s">
        <v>438</v>
      </c>
      <c r="C8" s="538">
        <v>7839039</v>
      </c>
      <c r="E8" s="531">
        <v>160774</v>
      </c>
      <c r="H8" s="533">
        <v>205.09401726410599</v>
      </c>
      <c r="J8" s="533">
        <f t="shared" ref="J8:J29" si="0">E8/C8*10000</f>
        <v>205.09401726410599</v>
      </c>
    </row>
    <row r="9" spans="1:15" ht="15.75">
      <c r="A9" t="s">
        <v>439</v>
      </c>
      <c r="B9" t="s">
        <v>440</v>
      </c>
      <c r="C9" s="538">
        <v>2498240</v>
      </c>
      <c r="D9" s="436">
        <v>1</v>
      </c>
      <c r="E9" s="9">
        <v>48321</v>
      </c>
      <c r="F9" s="449" t="s">
        <v>8</v>
      </c>
      <c r="H9" s="533">
        <v>193.42016779812988</v>
      </c>
      <c r="J9" s="533">
        <f t="shared" si="0"/>
        <v>193.42016779812988</v>
      </c>
      <c r="L9" s="9">
        <v>79395</v>
      </c>
      <c r="M9" s="449" t="s">
        <v>4</v>
      </c>
      <c r="O9" s="533">
        <v>273.27200503072436</v>
      </c>
    </row>
    <row r="10" spans="1:15" ht="15.75">
      <c r="A10" t="s">
        <v>441</v>
      </c>
      <c r="B10" t="s">
        <v>442</v>
      </c>
      <c r="C10" s="538">
        <v>5340799</v>
      </c>
      <c r="D10" s="436">
        <v>1</v>
      </c>
      <c r="E10" s="9">
        <v>112453</v>
      </c>
      <c r="F10" s="449" t="s">
        <v>10</v>
      </c>
      <c r="H10" s="533">
        <v>210.55463798581448</v>
      </c>
      <c r="J10" s="533">
        <f t="shared" si="0"/>
        <v>210.55463798581448</v>
      </c>
      <c r="L10" s="9">
        <v>38832</v>
      </c>
      <c r="M10" s="449" t="s">
        <v>5</v>
      </c>
      <c r="O10" s="533">
        <v>186.00195428505737</v>
      </c>
    </row>
    <row r="11" spans="1:15" ht="15.75">
      <c r="A11" t="s">
        <v>443</v>
      </c>
      <c r="B11" t="s">
        <v>444</v>
      </c>
      <c r="C11" s="538">
        <v>7948637</v>
      </c>
      <c r="D11" s="436"/>
      <c r="E11" s="531">
        <v>186463</v>
      </c>
      <c r="F11" s="449"/>
      <c r="H11" s="533">
        <v>234.59116323968499</v>
      </c>
      <c r="J11" s="533">
        <f t="shared" si="0"/>
        <v>234.58487285304389</v>
      </c>
      <c r="L11" s="9">
        <v>32981</v>
      </c>
      <c r="M11" s="449" t="s">
        <v>6</v>
      </c>
      <c r="O11" s="533">
        <v>153.88520362575767</v>
      </c>
    </row>
    <row r="12" spans="1:15" ht="15.75">
      <c r="A12" t="s">
        <v>445</v>
      </c>
      <c r="B12" t="s">
        <v>446</v>
      </c>
      <c r="C12" s="538">
        <v>3370712</v>
      </c>
      <c r="D12" s="436">
        <v>2</v>
      </c>
      <c r="E12" s="9">
        <v>69300</v>
      </c>
      <c r="F12" s="449" t="s">
        <v>9</v>
      </c>
      <c r="H12" s="533">
        <v>205.594545010075</v>
      </c>
      <c r="J12" s="533">
        <f t="shared" si="0"/>
        <v>205.594545010075</v>
      </c>
      <c r="L12" s="9">
        <v>26949</v>
      </c>
      <c r="M12" s="449" t="s">
        <v>7</v>
      </c>
      <c r="O12" s="533">
        <v>264.33182869484875</v>
      </c>
    </row>
    <row r="13" spans="1:15" ht="15.75">
      <c r="A13" t="s">
        <v>447</v>
      </c>
      <c r="B13" t="s">
        <v>448</v>
      </c>
      <c r="C13" s="538">
        <v>4577925</v>
      </c>
      <c r="D13" s="436">
        <v>2</v>
      </c>
      <c r="E13" s="9">
        <v>117163</v>
      </c>
      <c r="F13" s="449" t="s">
        <v>15</v>
      </c>
      <c r="H13" s="533">
        <v>255.94128344173399</v>
      </c>
      <c r="J13" s="533">
        <f t="shared" si="0"/>
        <v>255.93036146288983</v>
      </c>
      <c r="L13" s="9">
        <v>48321</v>
      </c>
      <c r="M13" s="449" t="s">
        <v>8</v>
      </c>
      <c r="O13" s="533">
        <v>193.42016779812988</v>
      </c>
    </row>
    <row r="14" spans="1:15" ht="15.75">
      <c r="A14" t="s">
        <v>449</v>
      </c>
      <c r="B14" t="s">
        <v>450</v>
      </c>
      <c r="C14" s="538">
        <v>6720702</v>
      </c>
      <c r="D14" s="436"/>
      <c r="E14" s="531">
        <v>102687</v>
      </c>
      <c r="F14" s="449"/>
      <c r="H14" s="533">
        <v>152.79505027897383</v>
      </c>
      <c r="J14" s="533">
        <f t="shared" si="0"/>
        <v>152.79207439937079</v>
      </c>
      <c r="L14" s="9">
        <v>69300</v>
      </c>
      <c r="M14" s="449" t="s">
        <v>9</v>
      </c>
      <c r="O14" s="533">
        <v>205.594545010075</v>
      </c>
    </row>
    <row r="15" spans="1:15" ht="15.75">
      <c r="A15" t="s">
        <v>451</v>
      </c>
      <c r="B15" t="s">
        <v>452</v>
      </c>
      <c r="C15" s="538">
        <v>2143221</v>
      </c>
      <c r="D15" s="436">
        <v>3</v>
      </c>
      <c r="E15" s="9">
        <v>32981</v>
      </c>
      <c r="F15" s="449" t="s">
        <v>6</v>
      </c>
      <c r="H15" s="533">
        <v>153.88520362575767</v>
      </c>
      <c r="J15" s="533">
        <f t="shared" si="0"/>
        <v>153.88520362575767</v>
      </c>
      <c r="L15" s="9">
        <v>112453</v>
      </c>
      <c r="M15" s="449" t="s">
        <v>10</v>
      </c>
      <c r="O15" s="533">
        <v>210.55463798581448</v>
      </c>
    </row>
    <row r="16" spans="1:15" ht="15.75">
      <c r="A16" t="s">
        <v>453</v>
      </c>
      <c r="B16" t="s">
        <v>454</v>
      </c>
      <c r="C16" s="538">
        <v>2127322</v>
      </c>
      <c r="D16" s="436">
        <v>3</v>
      </c>
      <c r="E16" s="9">
        <v>27487</v>
      </c>
      <c r="F16" s="449" t="s">
        <v>12</v>
      </c>
      <c r="H16" s="533">
        <v>129.21880185510233</v>
      </c>
      <c r="J16" s="533">
        <f t="shared" si="0"/>
        <v>129.20940036346167</v>
      </c>
      <c r="L16" s="9">
        <v>19927</v>
      </c>
      <c r="M16" s="449" t="s">
        <v>11</v>
      </c>
      <c r="O16" s="533">
        <v>199.49263377929771</v>
      </c>
    </row>
    <row r="17" spans="1:15" ht="15.75">
      <c r="A17" t="s">
        <v>455</v>
      </c>
      <c r="B17" t="s">
        <v>456</v>
      </c>
      <c r="C17" s="538">
        <v>1190253</v>
      </c>
      <c r="D17" s="436">
        <v>3</v>
      </c>
      <c r="E17" s="9">
        <v>17470</v>
      </c>
      <c r="F17" s="449" t="s">
        <v>13</v>
      </c>
      <c r="H17" s="533">
        <v>146.77551747401603</v>
      </c>
      <c r="J17" s="533">
        <f t="shared" si="0"/>
        <v>146.77551747401603</v>
      </c>
      <c r="L17" s="9">
        <v>27489</v>
      </c>
      <c r="M17" s="449" t="s">
        <v>12</v>
      </c>
      <c r="O17" s="533">
        <v>129.21880185510233</v>
      </c>
    </row>
    <row r="18" spans="1:15" ht="15.75">
      <c r="A18" t="s">
        <v>457</v>
      </c>
      <c r="B18" t="s">
        <v>458</v>
      </c>
      <c r="C18" s="538">
        <v>1259906</v>
      </c>
      <c r="D18" s="436">
        <v>3</v>
      </c>
      <c r="E18" s="9">
        <v>24749</v>
      </c>
      <c r="F18" s="449" t="s">
        <v>16</v>
      </c>
      <c r="H18" s="533">
        <v>196.43528961684444</v>
      </c>
      <c r="J18" s="533">
        <f t="shared" si="0"/>
        <v>196.43528961684444</v>
      </c>
      <c r="L18" s="9">
        <v>17470</v>
      </c>
      <c r="M18" s="449" t="s">
        <v>13</v>
      </c>
      <c r="O18" s="533">
        <v>146.77551747401603</v>
      </c>
    </row>
    <row r="19" spans="1:15" ht="15.75">
      <c r="A19" t="s">
        <v>459</v>
      </c>
      <c r="B19" t="s">
        <v>460</v>
      </c>
      <c r="C19" s="538">
        <v>6207283</v>
      </c>
      <c r="D19" s="436"/>
      <c r="E19" s="532">
        <v>135531</v>
      </c>
      <c r="F19" s="449"/>
      <c r="H19" s="533">
        <v>218.34190579034339</v>
      </c>
      <c r="J19" s="533">
        <f t="shared" si="0"/>
        <v>218.34190579034339</v>
      </c>
      <c r="L19" s="9">
        <v>49050</v>
      </c>
      <c r="M19" s="449" t="s">
        <v>14</v>
      </c>
      <c r="O19" s="533">
        <v>212.82393277800966</v>
      </c>
    </row>
    <row r="20" spans="1:15" ht="15.75">
      <c r="A20" t="s">
        <v>461</v>
      </c>
      <c r="B20" t="s">
        <v>462</v>
      </c>
      <c r="C20" s="538">
        <v>1019514</v>
      </c>
      <c r="D20" s="436">
        <v>4</v>
      </c>
      <c r="E20" s="9">
        <v>26949</v>
      </c>
      <c r="F20" s="449" t="s">
        <v>7</v>
      </c>
      <c r="H20" s="533">
        <v>264.33182869484875</v>
      </c>
      <c r="J20" s="533">
        <f t="shared" si="0"/>
        <v>264.33182869484875</v>
      </c>
      <c r="L20" s="9">
        <v>117168</v>
      </c>
      <c r="M20" s="449" t="s">
        <v>15</v>
      </c>
      <c r="O20" s="533">
        <v>255.94128344173399</v>
      </c>
    </row>
    <row r="21" spans="1:15" ht="15.75">
      <c r="A21" t="s">
        <v>463</v>
      </c>
      <c r="B21" t="s">
        <v>464</v>
      </c>
      <c r="C21" s="538">
        <v>3473920</v>
      </c>
      <c r="D21" s="436">
        <v>4</v>
      </c>
      <c r="E21" s="9">
        <v>68804</v>
      </c>
      <c r="F21" s="449" t="s">
        <v>18</v>
      </c>
      <c r="H21" s="533">
        <v>198.05867722918202</v>
      </c>
      <c r="J21" s="533">
        <f t="shared" si="0"/>
        <v>198.05867722918202</v>
      </c>
      <c r="L21" s="9">
        <v>24749</v>
      </c>
      <c r="M21" s="449" t="s">
        <v>16</v>
      </c>
      <c r="O21" s="533">
        <v>196.43528961684444</v>
      </c>
    </row>
    <row r="22" spans="1:15" ht="15.75">
      <c r="A22" t="s">
        <v>465</v>
      </c>
      <c r="B22" t="s">
        <v>466</v>
      </c>
      <c r="C22" s="538">
        <v>1713849</v>
      </c>
      <c r="D22" s="436">
        <v>4</v>
      </c>
      <c r="E22" s="16">
        <v>39778</v>
      </c>
      <c r="F22" s="451" t="s">
        <v>19</v>
      </c>
      <c r="H22" s="533">
        <v>232.09746016130944</v>
      </c>
      <c r="J22" s="533">
        <f t="shared" si="0"/>
        <v>232.09746016130944</v>
      </c>
      <c r="L22" s="9">
        <v>27120</v>
      </c>
      <c r="M22" s="449" t="s">
        <v>17</v>
      </c>
      <c r="O22" s="533">
        <v>188.0405646209166</v>
      </c>
    </row>
    <row r="23" spans="1:15" ht="15.75">
      <c r="A23" t="s">
        <v>467</v>
      </c>
      <c r="B23" t="s">
        <v>468</v>
      </c>
      <c r="C23" s="538">
        <v>3904231</v>
      </c>
      <c r="D23" s="436"/>
      <c r="E23" s="531">
        <v>99322</v>
      </c>
      <c r="F23" s="451"/>
      <c r="H23" s="533">
        <v>254.39580803492416</v>
      </c>
      <c r="J23" s="533">
        <f t="shared" si="0"/>
        <v>254.39580803492416</v>
      </c>
      <c r="L23" s="9">
        <v>68804</v>
      </c>
      <c r="M23" s="449" t="s">
        <v>18</v>
      </c>
      <c r="O23" s="533">
        <v>198.05867722918202</v>
      </c>
    </row>
    <row r="24" spans="1:15" ht="15.75">
      <c r="A24" t="s">
        <v>469</v>
      </c>
      <c r="B24" t="s">
        <v>470</v>
      </c>
      <c r="C24" s="538">
        <v>2905347</v>
      </c>
      <c r="D24" s="436">
        <v>5</v>
      </c>
      <c r="E24" s="9">
        <v>79395</v>
      </c>
      <c r="F24" s="449" t="s">
        <v>4</v>
      </c>
      <c r="H24" s="533">
        <v>273.27200503072436</v>
      </c>
      <c r="J24" s="533">
        <f t="shared" si="0"/>
        <v>273.27200503072436</v>
      </c>
      <c r="L24" s="16">
        <v>39778</v>
      </c>
      <c r="M24" s="451" t="s">
        <v>19</v>
      </c>
      <c r="O24" s="533">
        <v>232.09746016130944</v>
      </c>
    </row>
    <row r="25" spans="1:15" ht="15.75">
      <c r="A25" t="s">
        <v>471</v>
      </c>
      <c r="B25" t="s">
        <v>472</v>
      </c>
      <c r="C25" s="538">
        <v>998884</v>
      </c>
      <c r="D25" s="436">
        <v>5</v>
      </c>
      <c r="E25" s="9">
        <v>19927</v>
      </c>
      <c r="F25" s="449" t="s">
        <v>11</v>
      </c>
      <c r="H25" s="533">
        <v>199.49263377929771</v>
      </c>
      <c r="J25" s="533">
        <f t="shared" si="0"/>
        <v>199.49263377929771</v>
      </c>
      <c r="K25" s="539"/>
      <c r="L25" s="540"/>
      <c r="M25" s="541"/>
      <c r="N25" s="539"/>
      <c r="O25" s="542"/>
    </row>
    <row r="26" spans="1:15" ht="15.75">
      <c r="A26" t="s">
        <v>473</v>
      </c>
      <c r="B26" t="s">
        <v>474</v>
      </c>
      <c r="C26" s="538">
        <v>5834684</v>
      </c>
      <c r="D26" s="436"/>
      <c r="E26" s="534">
        <v>115002</v>
      </c>
      <c r="F26" s="449"/>
      <c r="H26" s="533">
        <v>197.10064846699495</v>
      </c>
      <c r="J26" s="533">
        <f t="shared" si="0"/>
        <v>197.10064846699495</v>
      </c>
      <c r="K26" s="539"/>
      <c r="L26" s="540"/>
      <c r="M26" s="541"/>
      <c r="N26" s="539"/>
      <c r="O26" s="542"/>
    </row>
    <row r="27" spans="1:15" ht="15.75">
      <c r="A27" t="s">
        <v>475</v>
      </c>
      <c r="B27" t="s">
        <v>476</v>
      </c>
      <c r="C27" s="538">
        <v>2087720</v>
      </c>
      <c r="D27" s="436">
        <v>6</v>
      </c>
      <c r="E27" s="9">
        <v>38832</v>
      </c>
      <c r="F27" s="449" t="s">
        <v>5</v>
      </c>
      <c r="H27" s="533">
        <v>186.00195428505737</v>
      </c>
      <c r="J27" s="533">
        <f t="shared" si="0"/>
        <v>186.00195428505737</v>
      </c>
      <c r="K27" s="539"/>
      <c r="L27" s="543"/>
      <c r="M27" s="541"/>
      <c r="N27" s="539"/>
      <c r="O27" s="542"/>
    </row>
    <row r="28" spans="1:15" ht="15.75">
      <c r="A28" t="s">
        <v>477</v>
      </c>
      <c r="B28" t="s">
        <v>478</v>
      </c>
      <c r="C28" s="538">
        <v>2304722</v>
      </c>
      <c r="D28" s="436">
        <v>6</v>
      </c>
      <c r="E28" s="9">
        <v>49050</v>
      </c>
      <c r="F28" s="449" t="s">
        <v>14</v>
      </c>
      <c r="H28" s="533">
        <v>212.82393277800966</v>
      </c>
      <c r="J28" s="533">
        <f t="shared" si="0"/>
        <v>212.82393277800966</v>
      </c>
      <c r="K28" s="539"/>
      <c r="L28" s="540"/>
      <c r="M28" s="544"/>
      <c r="N28" s="539"/>
      <c r="O28" s="542"/>
    </row>
    <row r="29" spans="1:15" ht="15.75">
      <c r="A29" t="s">
        <v>479</v>
      </c>
      <c r="B29" t="s">
        <v>480</v>
      </c>
      <c r="C29" s="538">
        <v>1442242</v>
      </c>
      <c r="D29" s="436">
        <v>6</v>
      </c>
      <c r="E29" s="9">
        <v>27120</v>
      </c>
      <c r="F29" s="449" t="s">
        <v>17</v>
      </c>
      <c r="H29" s="533">
        <v>188.0405646209166</v>
      </c>
      <c r="J29" s="533">
        <f t="shared" si="0"/>
        <v>188.0405646209166</v>
      </c>
      <c r="K29" s="539"/>
      <c r="L29" s="545"/>
      <c r="M29" s="541"/>
      <c r="N29" s="539"/>
      <c r="O29" s="542"/>
    </row>
    <row r="30" spans="1:15">
      <c r="K30" s="539"/>
      <c r="L30" s="539"/>
      <c r="M30" s="539"/>
      <c r="N30" s="539"/>
      <c r="O30" s="539"/>
    </row>
    <row r="31" spans="1:15">
      <c r="K31" s="539"/>
      <c r="L31" s="539"/>
      <c r="M31" s="539"/>
      <c r="N31" s="539"/>
      <c r="O31" s="539"/>
    </row>
  </sheetData>
  <mergeCells count="2">
    <mergeCell ref="A1:A6"/>
    <mergeCell ref="B1:B6"/>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Q32"/>
  <sheetViews>
    <sheetView zoomScaleNormal="100" workbookViewId="0"/>
  </sheetViews>
  <sheetFormatPr defaultColWidth="7.5703125" defaultRowHeight="15"/>
  <cols>
    <col min="1" max="1" width="19.85546875" style="457" customWidth="1"/>
    <col min="2" max="2" width="7.28515625" style="457" bestFit="1" customWidth="1"/>
    <col min="3" max="3" width="7.5703125" style="457" customWidth="1"/>
    <col min="4" max="4" width="9" style="457" customWidth="1"/>
    <col min="5" max="5" width="7.85546875" style="457" bestFit="1" customWidth="1"/>
    <col min="6" max="6" width="9" style="457" bestFit="1" customWidth="1"/>
    <col min="7" max="7" width="9.7109375" style="457" customWidth="1"/>
    <col min="8" max="8" width="7.7109375" style="457" customWidth="1"/>
    <col min="9" max="9" width="7.5703125" style="457" customWidth="1"/>
    <col min="10" max="11" width="8.85546875" style="457" customWidth="1"/>
    <col min="12" max="15" width="9.140625" style="457" hidden="1" customWidth="1"/>
    <col min="16" max="16384" width="7.5703125" style="452"/>
  </cols>
  <sheetData>
    <row r="1" spans="1:17" s="436" customFormat="1" ht="18" customHeight="1">
      <c r="A1" s="482" t="s">
        <v>419</v>
      </c>
      <c r="B1" s="483"/>
      <c r="C1" s="483"/>
      <c r="D1" s="483"/>
      <c r="E1" s="483"/>
      <c r="F1" s="483"/>
      <c r="G1" s="484"/>
      <c r="H1" s="442"/>
      <c r="I1" s="485"/>
      <c r="J1" s="485"/>
      <c r="K1" s="485"/>
      <c r="L1" s="485"/>
      <c r="M1" s="485"/>
      <c r="N1" s="485"/>
      <c r="O1" s="485"/>
    </row>
    <row r="2" spans="1:17" s="436" customFormat="1" ht="18" customHeight="1">
      <c r="A2" s="486" t="s">
        <v>22</v>
      </c>
      <c r="B2" s="483"/>
      <c r="C2" s="483"/>
      <c r="D2" s="483"/>
      <c r="E2" s="483"/>
      <c r="F2" s="483"/>
      <c r="G2" s="484"/>
      <c r="H2" s="442"/>
      <c r="I2" s="485"/>
      <c r="J2" s="485"/>
      <c r="K2" s="485"/>
      <c r="L2" s="485"/>
      <c r="M2" s="485"/>
      <c r="N2" s="485"/>
      <c r="O2" s="485"/>
    </row>
    <row r="3" spans="1:17" s="436" customFormat="1" ht="18" customHeight="1">
      <c r="A3" s="486" t="s">
        <v>23</v>
      </c>
      <c r="B3" s="483"/>
      <c r="C3" s="483"/>
      <c r="D3" s="483"/>
      <c r="E3" s="483"/>
      <c r="F3" s="483"/>
      <c r="G3" s="484"/>
      <c r="H3" s="442"/>
      <c r="I3" s="485"/>
      <c r="J3" s="485"/>
      <c r="K3" s="485"/>
      <c r="L3" s="485"/>
      <c r="M3" s="485"/>
      <c r="N3" s="485"/>
      <c r="O3" s="485"/>
    </row>
    <row r="4" spans="1:17" s="436" customFormat="1" ht="18" customHeight="1">
      <c r="A4" s="487" t="s">
        <v>24</v>
      </c>
      <c r="B4" s="483"/>
      <c r="C4" s="483"/>
      <c r="D4" s="483"/>
      <c r="E4" s="483"/>
      <c r="F4" s="483"/>
      <c r="G4" s="484"/>
      <c r="H4" s="442"/>
      <c r="I4" s="485"/>
      <c r="J4" s="485"/>
      <c r="K4" s="485"/>
      <c r="L4" s="485"/>
      <c r="M4" s="485"/>
      <c r="N4" s="485"/>
      <c r="O4" s="485"/>
    </row>
    <row r="5" spans="1:17" s="436" customFormat="1" ht="18" customHeight="1">
      <c r="A5" s="488" t="s">
        <v>25</v>
      </c>
      <c r="B5" s="489"/>
      <c r="C5" s="489"/>
      <c r="D5" s="489"/>
      <c r="E5" s="489"/>
      <c r="F5" s="489"/>
      <c r="G5" s="490"/>
      <c r="H5" s="442"/>
      <c r="I5" s="440"/>
      <c r="J5" s="440"/>
      <c r="K5" s="440"/>
      <c r="L5" s="440"/>
      <c r="M5" s="440"/>
      <c r="N5" s="440"/>
      <c r="O5" s="440"/>
    </row>
    <row r="6" spans="1:17" ht="11.25" customHeight="1" thickBot="1">
      <c r="A6" s="441" t="s">
        <v>3</v>
      </c>
      <c r="B6" s="441"/>
      <c r="C6" s="441"/>
      <c r="D6" s="441"/>
      <c r="E6" s="441"/>
      <c r="F6" s="441"/>
      <c r="G6" s="441"/>
      <c r="H6" s="441"/>
      <c r="I6" s="441"/>
      <c r="J6" s="441"/>
      <c r="K6" s="441"/>
      <c r="L6" s="441"/>
      <c r="M6" s="441"/>
      <c r="N6" s="441"/>
      <c r="O6" s="441"/>
    </row>
    <row r="7" spans="1:17" s="491" customFormat="1" ht="133.5" customHeight="1">
      <c r="A7" s="550" t="s">
        <v>397</v>
      </c>
      <c r="B7" s="579" t="s">
        <v>398</v>
      </c>
      <c r="C7" s="579"/>
      <c r="D7" s="580"/>
      <c r="E7" s="581" t="s">
        <v>399</v>
      </c>
      <c r="F7" s="580"/>
      <c r="G7" s="582" t="s">
        <v>408</v>
      </c>
      <c r="H7" s="581" t="s">
        <v>400</v>
      </c>
      <c r="I7" s="580"/>
      <c r="J7" s="565" t="s">
        <v>409</v>
      </c>
      <c r="K7" s="565" t="s">
        <v>401</v>
      </c>
      <c r="L7" s="566"/>
      <c r="M7" s="566"/>
      <c r="N7" s="566"/>
      <c r="O7" s="566" t="s">
        <v>402</v>
      </c>
    </row>
    <row r="8" spans="1:17" s="492" customFormat="1" ht="28.5" customHeight="1">
      <c r="A8" s="551"/>
      <c r="B8" s="573" t="s">
        <v>403</v>
      </c>
      <c r="C8" s="575" t="s">
        <v>410</v>
      </c>
      <c r="D8" s="576"/>
      <c r="E8" s="577" t="s">
        <v>403</v>
      </c>
      <c r="F8" s="577" t="s">
        <v>404</v>
      </c>
      <c r="G8" s="583"/>
      <c r="H8" s="577" t="s">
        <v>403</v>
      </c>
      <c r="I8" s="577" t="s">
        <v>405</v>
      </c>
      <c r="J8" s="567"/>
      <c r="K8" s="567"/>
      <c r="L8" s="568"/>
      <c r="M8" s="568"/>
      <c r="N8" s="568"/>
      <c r="O8" s="571"/>
    </row>
    <row r="9" spans="1:17" s="492" customFormat="1" ht="231" customHeight="1" thickBot="1">
      <c r="A9" s="552"/>
      <c r="B9" s="574"/>
      <c r="C9" s="493" t="s">
        <v>406</v>
      </c>
      <c r="D9" s="493" t="s">
        <v>407</v>
      </c>
      <c r="E9" s="578"/>
      <c r="F9" s="578"/>
      <c r="G9" s="578"/>
      <c r="H9" s="578"/>
      <c r="I9" s="578"/>
      <c r="J9" s="569"/>
      <c r="K9" s="569"/>
      <c r="L9" s="570"/>
      <c r="M9" s="570"/>
      <c r="N9" s="570"/>
      <c r="O9" s="572"/>
    </row>
    <row r="10" spans="1:17" s="501" customFormat="1" ht="11.25" customHeight="1">
      <c r="A10" s="494"/>
      <c r="B10" s="495"/>
      <c r="C10" s="459"/>
      <c r="D10" s="459"/>
      <c r="E10" s="496"/>
      <c r="F10" s="496"/>
      <c r="G10" s="496"/>
      <c r="H10" s="459"/>
      <c r="I10" s="459"/>
      <c r="J10" s="460"/>
      <c r="K10" s="497"/>
      <c r="L10" s="498"/>
      <c r="M10" s="499"/>
      <c r="N10" s="498"/>
      <c r="O10" s="500"/>
    </row>
    <row r="11" spans="1:17" s="503" customFormat="1" ht="21" customHeight="1">
      <c r="A11" s="448" t="s">
        <v>387</v>
      </c>
      <c r="B11" s="4">
        <v>17266</v>
      </c>
      <c r="C11" s="21">
        <v>495</v>
      </c>
      <c r="D11" s="407">
        <v>14657</v>
      </c>
      <c r="E11" s="7" t="s">
        <v>488</v>
      </c>
      <c r="F11" s="21" t="s">
        <v>489</v>
      </c>
      <c r="G11" s="407">
        <v>24121</v>
      </c>
      <c r="H11" s="407" t="s">
        <v>490</v>
      </c>
      <c r="I11" s="21" t="s">
        <v>491</v>
      </c>
      <c r="J11" s="7">
        <v>27751</v>
      </c>
      <c r="K11" s="8" t="s">
        <v>492</v>
      </c>
      <c r="L11" s="502">
        <v>314820</v>
      </c>
      <c r="M11" s="502">
        <v>325696</v>
      </c>
      <c r="N11" s="502">
        <f>39770+1438+8654</f>
        <v>49862</v>
      </c>
      <c r="O11" s="502">
        <v>29230</v>
      </c>
      <c r="Q11" s="504"/>
    </row>
    <row r="12" spans="1:17" ht="21" customHeight="1">
      <c r="A12" s="449" t="s">
        <v>4</v>
      </c>
      <c r="B12" s="23">
        <v>1379</v>
      </c>
      <c r="C12" s="24">
        <v>51</v>
      </c>
      <c r="D12" s="408">
        <v>1134</v>
      </c>
      <c r="E12" s="24">
        <v>7017</v>
      </c>
      <c r="F12" s="25">
        <v>6327</v>
      </c>
      <c r="G12" s="409">
        <v>2583</v>
      </c>
      <c r="H12" s="409">
        <v>295</v>
      </c>
      <c r="I12" s="24">
        <v>121</v>
      </c>
      <c r="J12" s="25">
        <v>1978</v>
      </c>
      <c r="K12" s="26">
        <v>49387</v>
      </c>
      <c r="L12" s="505">
        <v>27201</v>
      </c>
      <c r="M12" s="505">
        <v>29618</v>
      </c>
      <c r="N12" s="505">
        <v>4108</v>
      </c>
      <c r="O12" s="505">
        <v>2590</v>
      </c>
    </row>
    <row r="13" spans="1:17" ht="21" customHeight="1">
      <c r="A13" s="449" t="s">
        <v>5</v>
      </c>
      <c r="B13" s="23">
        <v>681</v>
      </c>
      <c r="C13" s="25">
        <v>19</v>
      </c>
      <c r="D13" s="408">
        <v>608</v>
      </c>
      <c r="E13" s="24">
        <v>4423</v>
      </c>
      <c r="F13" s="25">
        <v>3931</v>
      </c>
      <c r="G13" s="409">
        <v>1303</v>
      </c>
      <c r="H13" s="409">
        <v>164</v>
      </c>
      <c r="I13" s="25">
        <v>48</v>
      </c>
      <c r="J13" s="25">
        <v>1256</v>
      </c>
      <c r="K13" s="26">
        <v>21106</v>
      </c>
      <c r="L13" s="505">
        <v>15488</v>
      </c>
      <c r="M13" s="505">
        <v>19271</v>
      </c>
      <c r="N13" s="505">
        <v>2184</v>
      </c>
      <c r="O13" s="505">
        <v>775</v>
      </c>
    </row>
    <row r="14" spans="1:17" ht="21" customHeight="1">
      <c r="A14" s="449" t="s">
        <v>6</v>
      </c>
      <c r="B14" s="23">
        <v>882</v>
      </c>
      <c r="C14" s="25">
        <v>18</v>
      </c>
      <c r="D14" s="408">
        <v>730</v>
      </c>
      <c r="E14" s="24">
        <v>5042</v>
      </c>
      <c r="F14" s="25">
        <v>4724</v>
      </c>
      <c r="G14" s="409">
        <v>1243</v>
      </c>
      <c r="H14" s="409">
        <v>153</v>
      </c>
      <c r="I14" s="25">
        <v>72</v>
      </c>
      <c r="J14" s="25">
        <v>2210</v>
      </c>
      <c r="K14" s="26">
        <v>15320</v>
      </c>
      <c r="L14" s="505">
        <v>10649</v>
      </c>
      <c r="M14" s="505">
        <v>13416</v>
      </c>
      <c r="N14" s="505">
        <v>2145</v>
      </c>
      <c r="O14" s="505">
        <v>1086</v>
      </c>
    </row>
    <row r="15" spans="1:17" ht="21" customHeight="1">
      <c r="A15" s="449" t="s">
        <v>7</v>
      </c>
      <c r="B15" s="23">
        <v>593</v>
      </c>
      <c r="C15" s="25">
        <v>29</v>
      </c>
      <c r="D15" s="408">
        <v>510</v>
      </c>
      <c r="E15" s="24">
        <v>2856</v>
      </c>
      <c r="F15" s="25">
        <v>2568</v>
      </c>
      <c r="G15" s="409">
        <v>1016</v>
      </c>
      <c r="H15" s="409">
        <v>100</v>
      </c>
      <c r="I15" s="25">
        <v>33</v>
      </c>
      <c r="J15" s="25">
        <v>935</v>
      </c>
      <c r="K15" s="26">
        <v>14001</v>
      </c>
      <c r="L15" s="505">
        <v>8663</v>
      </c>
      <c r="M15" s="505">
        <v>9703</v>
      </c>
      <c r="N15" s="505">
        <v>872</v>
      </c>
      <c r="O15" s="505">
        <v>1499</v>
      </c>
    </row>
    <row r="16" spans="1:17" ht="21" customHeight="1">
      <c r="A16" s="449" t="s">
        <v>8</v>
      </c>
      <c r="B16" s="23">
        <v>1165</v>
      </c>
      <c r="C16" s="25">
        <v>42</v>
      </c>
      <c r="D16" s="408">
        <v>1007</v>
      </c>
      <c r="E16" s="24">
        <v>5487</v>
      </c>
      <c r="F16" s="25">
        <v>5091</v>
      </c>
      <c r="G16" s="409">
        <v>1393</v>
      </c>
      <c r="H16" s="409">
        <v>174</v>
      </c>
      <c r="I16" s="25">
        <v>72</v>
      </c>
      <c r="J16" s="25">
        <v>1688</v>
      </c>
      <c r="K16" s="26">
        <v>27813</v>
      </c>
      <c r="L16" s="505">
        <v>21503</v>
      </c>
      <c r="M16" s="505">
        <v>21518</v>
      </c>
      <c r="N16" s="505">
        <v>3655</v>
      </c>
      <c r="O16" s="505">
        <v>1002</v>
      </c>
    </row>
    <row r="17" spans="1:15" ht="21" customHeight="1">
      <c r="A17" s="449" t="s">
        <v>9</v>
      </c>
      <c r="B17" s="9">
        <v>1191</v>
      </c>
      <c r="C17" s="25">
        <v>40</v>
      </c>
      <c r="D17" s="408">
        <v>1016</v>
      </c>
      <c r="E17" s="24">
        <v>6119</v>
      </c>
      <c r="F17" s="25">
        <v>5591</v>
      </c>
      <c r="G17" s="409">
        <v>2090</v>
      </c>
      <c r="H17" s="409">
        <v>247</v>
      </c>
      <c r="I17" s="25">
        <v>81</v>
      </c>
      <c r="J17" s="25">
        <v>2038</v>
      </c>
      <c r="K17" s="26">
        <v>34866</v>
      </c>
      <c r="L17" s="505">
        <v>21795</v>
      </c>
      <c r="M17" s="505">
        <v>24718</v>
      </c>
      <c r="N17" s="505">
        <v>4837</v>
      </c>
      <c r="O17" s="505">
        <v>3803</v>
      </c>
    </row>
    <row r="18" spans="1:15" ht="21" customHeight="1">
      <c r="A18" s="449" t="s">
        <v>10</v>
      </c>
      <c r="B18" s="27">
        <v>1986</v>
      </c>
      <c r="C18" s="25">
        <v>63</v>
      </c>
      <c r="D18" s="408">
        <v>1682</v>
      </c>
      <c r="E18" s="24">
        <v>11111</v>
      </c>
      <c r="F18" s="24">
        <v>10169</v>
      </c>
      <c r="G18" s="409">
        <v>2653</v>
      </c>
      <c r="H18" s="409">
        <v>348</v>
      </c>
      <c r="I18" s="25">
        <v>141</v>
      </c>
      <c r="J18" s="25">
        <v>3909</v>
      </c>
      <c r="K18" s="28">
        <v>66097</v>
      </c>
      <c r="L18" s="505">
        <v>56388</v>
      </c>
      <c r="M18" s="505">
        <v>47339</v>
      </c>
      <c r="N18" s="505">
        <v>9895</v>
      </c>
      <c r="O18" s="505">
        <v>3676</v>
      </c>
    </row>
    <row r="19" spans="1:15" ht="21" customHeight="1">
      <c r="A19" s="449" t="s">
        <v>11</v>
      </c>
      <c r="B19" s="27">
        <v>494</v>
      </c>
      <c r="C19" s="25">
        <v>15</v>
      </c>
      <c r="D19" s="408">
        <v>435</v>
      </c>
      <c r="E19" s="24">
        <v>2223</v>
      </c>
      <c r="F19" s="25">
        <v>2033</v>
      </c>
      <c r="G19" s="409">
        <v>692</v>
      </c>
      <c r="H19" s="409">
        <v>89</v>
      </c>
      <c r="I19" s="25">
        <v>26</v>
      </c>
      <c r="J19" s="25">
        <v>634</v>
      </c>
      <c r="K19" s="26">
        <v>10696</v>
      </c>
      <c r="L19" s="505">
        <v>6897</v>
      </c>
      <c r="M19" s="505">
        <v>8191</v>
      </c>
      <c r="N19" s="505">
        <v>815</v>
      </c>
      <c r="O19" s="505">
        <v>755</v>
      </c>
    </row>
    <row r="20" spans="1:15" ht="21" customHeight="1">
      <c r="A20" s="449" t="s">
        <v>12</v>
      </c>
      <c r="B20" s="27">
        <v>957</v>
      </c>
      <c r="C20" s="25">
        <v>6</v>
      </c>
      <c r="D20" s="408">
        <v>664</v>
      </c>
      <c r="E20" s="24">
        <v>4231</v>
      </c>
      <c r="F20" s="25">
        <v>4003</v>
      </c>
      <c r="G20" s="409">
        <v>833</v>
      </c>
      <c r="H20" s="409">
        <v>106</v>
      </c>
      <c r="I20" s="25">
        <v>54</v>
      </c>
      <c r="J20" s="25">
        <v>1022</v>
      </c>
      <c r="K20" s="26">
        <v>14141</v>
      </c>
      <c r="L20" s="505">
        <v>7335</v>
      </c>
      <c r="M20" s="505">
        <v>9231</v>
      </c>
      <c r="N20" s="505">
        <v>993</v>
      </c>
      <c r="O20" s="505">
        <v>1077</v>
      </c>
    </row>
    <row r="21" spans="1:15" ht="21" customHeight="1">
      <c r="A21" s="449" t="s">
        <v>13</v>
      </c>
      <c r="B21" s="29">
        <v>619</v>
      </c>
      <c r="C21" s="25">
        <v>17</v>
      </c>
      <c r="D21" s="408">
        <v>550</v>
      </c>
      <c r="E21" s="24">
        <v>2780</v>
      </c>
      <c r="F21" s="25">
        <v>2599</v>
      </c>
      <c r="G21" s="409">
        <v>569</v>
      </c>
      <c r="H21" s="409">
        <v>75</v>
      </c>
      <c r="I21" s="25">
        <v>35</v>
      </c>
      <c r="J21" s="25">
        <v>734</v>
      </c>
      <c r="K21" s="26">
        <v>8706</v>
      </c>
      <c r="L21" s="505">
        <v>5206</v>
      </c>
      <c r="M21" s="505">
        <v>6705</v>
      </c>
      <c r="N21" s="505">
        <v>1982</v>
      </c>
      <c r="O21" s="505">
        <v>709</v>
      </c>
    </row>
    <row r="22" spans="1:15" ht="21" customHeight="1">
      <c r="A22" s="449" t="s">
        <v>14</v>
      </c>
      <c r="B22" s="27">
        <v>1063</v>
      </c>
      <c r="C22" s="25">
        <v>28</v>
      </c>
      <c r="D22" s="408">
        <v>927</v>
      </c>
      <c r="E22" s="24">
        <v>4484</v>
      </c>
      <c r="F22" s="25">
        <v>4133</v>
      </c>
      <c r="G22" s="409">
        <v>1452</v>
      </c>
      <c r="H22" s="409">
        <v>233</v>
      </c>
      <c r="I22" s="25">
        <v>89</v>
      </c>
      <c r="J22" s="25">
        <v>1570</v>
      </c>
      <c r="K22" s="26">
        <v>29124</v>
      </c>
      <c r="L22" s="505">
        <v>28748</v>
      </c>
      <c r="M22" s="505">
        <v>23308</v>
      </c>
      <c r="N22" s="505">
        <v>3691</v>
      </c>
      <c r="O22" s="505">
        <v>1057</v>
      </c>
    </row>
    <row r="23" spans="1:15" ht="21" customHeight="1">
      <c r="A23" s="449" t="s">
        <v>15</v>
      </c>
      <c r="B23" s="27">
        <v>2787</v>
      </c>
      <c r="C23" s="25">
        <v>77</v>
      </c>
      <c r="D23" s="408">
        <v>2397</v>
      </c>
      <c r="E23" s="24">
        <v>10026</v>
      </c>
      <c r="F23" s="25">
        <v>9242</v>
      </c>
      <c r="G23" s="409">
        <v>3472</v>
      </c>
      <c r="H23" s="409">
        <v>536</v>
      </c>
      <c r="I23" s="25">
        <v>144</v>
      </c>
      <c r="J23" s="25">
        <v>4228</v>
      </c>
      <c r="K23" s="26">
        <v>64665</v>
      </c>
      <c r="L23" s="505">
        <v>44776</v>
      </c>
      <c r="M23" s="505">
        <v>45027</v>
      </c>
      <c r="N23" s="505">
        <v>6944</v>
      </c>
      <c r="O23" s="505">
        <v>3449</v>
      </c>
    </row>
    <row r="24" spans="1:15" ht="21" customHeight="1">
      <c r="A24" s="449" t="s">
        <v>16</v>
      </c>
      <c r="B24" s="27">
        <v>510</v>
      </c>
      <c r="C24" s="25">
        <v>11</v>
      </c>
      <c r="D24" s="408">
        <v>472</v>
      </c>
      <c r="E24" s="24">
        <v>2558</v>
      </c>
      <c r="F24" s="25">
        <v>2338</v>
      </c>
      <c r="G24" s="409">
        <v>590</v>
      </c>
      <c r="H24" s="409">
        <v>132</v>
      </c>
      <c r="I24" s="25">
        <v>48</v>
      </c>
      <c r="J24" s="25">
        <v>1025</v>
      </c>
      <c r="K24" s="26">
        <v>11331</v>
      </c>
      <c r="L24" s="505">
        <v>6003</v>
      </c>
      <c r="M24" s="505">
        <v>7322</v>
      </c>
      <c r="N24" s="505">
        <v>1157</v>
      </c>
      <c r="O24" s="505">
        <v>625</v>
      </c>
    </row>
    <row r="25" spans="1:15" ht="21" customHeight="1">
      <c r="A25" s="449" t="s">
        <v>17</v>
      </c>
      <c r="B25" s="27">
        <v>819</v>
      </c>
      <c r="C25" s="25">
        <v>19</v>
      </c>
      <c r="D25" s="408">
        <v>724</v>
      </c>
      <c r="E25" s="24">
        <v>3288</v>
      </c>
      <c r="F25" s="25">
        <v>3062</v>
      </c>
      <c r="G25" s="409">
        <v>1047</v>
      </c>
      <c r="H25" s="409">
        <v>161</v>
      </c>
      <c r="I25" s="25">
        <v>58</v>
      </c>
      <c r="J25" s="25">
        <v>1244</v>
      </c>
      <c r="K25" s="26">
        <v>15144</v>
      </c>
      <c r="L25" s="505">
        <v>10872</v>
      </c>
      <c r="M25" s="505">
        <v>13308</v>
      </c>
      <c r="N25" s="505">
        <v>1615</v>
      </c>
      <c r="O25" s="505">
        <v>1929</v>
      </c>
    </row>
    <row r="26" spans="1:15" ht="21" customHeight="1">
      <c r="A26" s="449" t="s">
        <v>18</v>
      </c>
      <c r="B26" s="27">
        <v>1143</v>
      </c>
      <c r="C26" s="25">
        <v>23</v>
      </c>
      <c r="D26" s="408">
        <v>995</v>
      </c>
      <c r="E26" s="24">
        <v>7319</v>
      </c>
      <c r="F26" s="25">
        <v>6716</v>
      </c>
      <c r="G26" s="409">
        <v>1989</v>
      </c>
      <c r="H26" s="409">
        <v>396</v>
      </c>
      <c r="I26" s="25">
        <v>65</v>
      </c>
      <c r="J26" s="25">
        <v>2510</v>
      </c>
      <c r="K26" s="26">
        <v>37581</v>
      </c>
      <c r="L26" s="505">
        <v>24499</v>
      </c>
      <c r="M26" s="505">
        <v>24462</v>
      </c>
      <c r="N26" s="505">
        <v>2874</v>
      </c>
      <c r="O26" s="505">
        <v>3661</v>
      </c>
    </row>
    <row r="27" spans="1:15" ht="21" customHeight="1">
      <c r="A27" s="451" t="s">
        <v>19</v>
      </c>
      <c r="B27" s="27">
        <v>997</v>
      </c>
      <c r="C27" s="25">
        <v>37</v>
      </c>
      <c r="D27" s="408">
        <v>806</v>
      </c>
      <c r="E27" s="24">
        <v>4243</v>
      </c>
      <c r="F27" s="25">
        <v>3832</v>
      </c>
      <c r="G27" s="410">
        <v>1196</v>
      </c>
      <c r="H27" s="410">
        <v>331</v>
      </c>
      <c r="I27" s="25">
        <v>57</v>
      </c>
      <c r="J27" s="30">
        <v>770</v>
      </c>
      <c r="K27" s="31">
        <v>19893</v>
      </c>
      <c r="L27" s="506">
        <v>18797</v>
      </c>
      <c r="M27" s="506">
        <v>22559</v>
      </c>
      <c r="N27" s="506">
        <v>2095</v>
      </c>
      <c r="O27" s="506">
        <v>1537</v>
      </c>
    </row>
    <row r="28" spans="1:15" ht="19.5" customHeight="1">
      <c r="B28" s="507"/>
      <c r="C28" s="507"/>
      <c r="D28" s="507"/>
      <c r="E28" s="507"/>
      <c r="F28" s="507"/>
      <c r="G28" s="507"/>
      <c r="H28" s="507"/>
      <c r="I28" s="507"/>
      <c r="J28" s="507"/>
      <c r="K28" s="507"/>
      <c r="L28" s="507"/>
      <c r="M28" s="507"/>
      <c r="N28" s="507"/>
      <c r="O28" s="507"/>
    </row>
    <row r="29" spans="1:15" s="462" customFormat="1" ht="12" customHeight="1">
      <c r="A29" s="563" t="s">
        <v>20</v>
      </c>
      <c r="B29" s="563"/>
      <c r="C29" s="563"/>
      <c r="D29" s="563"/>
      <c r="E29" s="563"/>
      <c r="F29" s="563"/>
      <c r="G29" s="563"/>
      <c r="H29" s="563"/>
      <c r="I29" s="508"/>
      <c r="J29" s="508"/>
      <c r="K29" s="508"/>
      <c r="L29" s="508"/>
      <c r="M29" s="508"/>
      <c r="N29" s="508"/>
      <c r="O29" s="508"/>
    </row>
    <row r="30" spans="1:15">
      <c r="A30" s="564" t="s">
        <v>21</v>
      </c>
      <c r="B30" s="564"/>
      <c r="C30" s="564"/>
      <c r="D30" s="564"/>
      <c r="E30" s="564"/>
      <c r="F30" s="564"/>
      <c r="G30" s="564"/>
      <c r="H30" s="564"/>
    </row>
    <row r="32" spans="1:15" ht="18.75">
      <c r="A32" s="455"/>
    </row>
  </sheetData>
  <mergeCells count="16">
    <mergeCell ref="A29:H29"/>
    <mergeCell ref="A30:H30"/>
    <mergeCell ref="K7:N9"/>
    <mergeCell ref="O7:O9"/>
    <mergeCell ref="B8:B9"/>
    <mergeCell ref="C8:D8"/>
    <mergeCell ref="E8:E9"/>
    <mergeCell ref="F8:F9"/>
    <mergeCell ref="H8:H9"/>
    <mergeCell ref="I8:I9"/>
    <mergeCell ref="A7:A9"/>
    <mergeCell ref="B7:D7"/>
    <mergeCell ref="E7:F7"/>
    <mergeCell ref="G7:G9"/>
    <mergeCell ref="H7:I7"/>
    <mergeCell ref="J7:J9"/>
  </mergeCells>
  <pageMargins left="0.98425196850393704" right="0.98425196850393704" top="0.98425196850393704" bottom="0.98425196850393704" header="0.51181102362204722" footer="0.51181102362204722"/>
  <pageSetup paperSize="9" scale="78"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dimension ref="A1:I31"/>
  <sheetViews>
    <sheetView topLeftCell="A8" zoomScaleNormal="100" workbookViewId="0">
      <selection activeCell="F22" sqref="F22"/>
    </sheetView>
  </sheetViews>
  <sheetFormatPr defaultRowHeight="12.75"/>
  <cols>
    <col min="1" max="1" width="19.7109375" style="442" customWidth="1"/>
    <col min="2" max="2" width="8.140625" style="436" customWidth="1"/>
    <col min="3" max="3" width="8" style="436" customWidth="1"/>
    <col min="4" max="4" width="9" style="436" customWidth="1"/>
    <col min="5" max="8" width="8.7109375" style="436" customWidth="1"/>
    <col min="9" max="9" width="8.140625" style="442" customWidth="1"/>
    <col min="10" max="16384" width="9.140625" style="436"/>
  </cols>
  <sheetData>
    <row r="1" spans="1:9" s="452" customFormat="1" ht="14.25" customHeight="1">
      <c r="A1" s="456" t="s">
        <v>420</v>
      </c>
      <c r="I1" s="457"/>
    </row>
    <row r="2" spans="1:9" s="452" customFormat="1" ht="14.25" customHeight="1">
      <c r="A2" s="458" t="s">
        <v>26</v>
      </c>
      <c r="I2" s="457"/>
    </row>
    <row r="3" spans="1:9" s="452" customFormat="1" ht="15">
      <c r="A3" s="440" t="s">
        <v>27</v>
      </c>
      <c r="I3" s="457"/>
    </row>
    <row r="4" spans="1:9" s="452" customFormat="1" ht="15">
      <c r="A4" s="440" t="s">
        <v>28</v>
      </c>
      <c r="I4" s="457"/>
    </row>
    <row r="5" spans="1:9" ht="15" thickBot="1">
      <c r="A5" s="441" t="s">
        <v>3</v>
      </c>
      <c r="B5" s="442"/>
      <c r="C5" s="442"/>
      <c r="D5" s="442"/>
      <c r="E5" s="442"/>
      <c r="F5" s="442"/>
      <c r="G5" s="442"/>
      <c r="H5" s="442"/>
    </row>
    <row r="6" spans="1:9" ht="30" customHeight="1">
      <c r="A6" s="584" t="s">
        <v>376</v>
      </c>
      <c r="B6" s="553" t="s">
        <v>377</v>
      </c>
      <c r="C6" s="559" t="s">
        <v>378</v>
      </c>
      <c r="D6" s="560"/>
      <c r="E6" s="560"/>
      <c r="F6" s="560"/>
      <c r="G6" s="560"/>
      <c r="H6" s="560"/>
      <c r="I6" s="560"/>
    </row>
    <row r="7" spans="1:9" ht="177.75" customHeight="1">
      <c r="A7" s="585"/>
      <c r="B7" s="587"/>
      <c r="C7" s="459" t="s">
        <v>379</v>
      </c>
      <c r="D7" s="459" t="s">
        <v>380</v>
      </c>
      <c r="E7" s="459" t="s">
        <v>381</v>
      </c>
      <c r="F7" s="459" t="s">
        <v>382</v>
      </c>
      <c r="G7" s="459" t="s">
        <v>383</v>
      </c>
      <c r="H7" s="459" t="s">
        <v>384</v>
      </c>
      <c r="I7" s="460" t="s">
        <v>385</v>
      </c>
    </row>
    <row r="8" spans="1:9" ht="20.25" customHeight="1" thickBot="1">
      <c r="A8" s="586"/>
      <c r="B8" s="588" t="s">
        <v>386</v>
      </c>
      <c r="C8" s="589"/>
      <c r="D8" s="589"/>
      <c r="E8" s="589"/>
      <c r="F8" s="589"/>
      <c r="G8" s="589"/>
      <c r="H8" s="589"/>
      <c r="I8" s="589"/>
    </row>
    <row r="9" spans="1:9" ht="10.5" customHeight="1">
      <c r="A9" s="445"/>
      <c r="B9" s="446"/>
      <c r="C9" s="447"/>
      <c r="D9" s="447"/>
      <c r="E9" s="447"/>
      <c r="F9" s="447"/>
      <c r="G9" s="447"/>
      <c r="H9" s="447"/>
    </row>
    <row r="10" spans="1:9" ht="24.95" customHeight="1">
      <c r="A10" s="448" t="s">
        <v>387</v>
      </c>
      <c r="B10" s="38">
        <v>64.719574838873712</v>
      </c>
      <c r="C10" s="38">
        <v>81.682653415000573</v>
      </c>
      <c r="D10" s="38">
        <v>98.191431833203154</v>
      </c>
      <c r="E10" s="411">
        <v>87.135229107165031</v>
      </c>
      <c r="F10" s="411">
        <v>84.9</v>
      </c>
      <c r="G10" s="411">
        <v>99.088616714697409</v>
      </c>
      <c r="H10" s="412">
        <v>73.694942903752036</v>
      </c>
      <c r="I10" s="39">
        <v>45.658757192788975</v>
      </c>
    </row>
    <row r="11" spans="1:9" ht="24.95" customHeight="1">
      <c r="A11" s="449" t="s">
        <v>4</v>
      </c>
      <c r="B11" s="735">
        <v>60.32198848977972</v>
      </c>
      <c r="C11" s="736">
        <v>82.114409847936273</v>
      </c>
      <c r="D11" s="737">
        <v>97.919338748753034</v>
      </c>
      <c r="E11" s="738">
        <v>89.09</v>
      </c>
      <c r="F11" s="738">
        <v>79.319999999999993</v>
      </c>
      <c r="G11" s="738">
        <v>98.79</v>
      </c>
      <c r="H11" s="739">
        <v>77.97</v>
      </c>
      <c r="I11" s="740">
        <v>43.512583095916426</v>
      </c>
    </row>
    <row r="12" spans="1:9" ht="24.95" customHeight="1">
      <c r="A12" s="449" t="s">
        <v>5</v>
      </c>
      <c r="B12" s="735">
        <v>66.152514762777443</v>
      </c>
      <c r="C12" s="736">
        <v>81.313868613138681</v>
      </c>
      <c r="D12" s="737">
        <v>98.598236491069414</v>
      </c>
      <c r="E12" s="738">
        <v>89.12</v>
      </c>
      <c r="F12" s="738">
        <v>87.2</v>
      </c>
      <c r="G12" s="738">
        <v>98.57</v>
      </c>
      <c r="H12" s="739">
        <v>75.94</v>
      </c>
      <c r="I12" s="740">
        <v>47.368421052631582</v>
      </c>
    </row>
    <row r="13" spans="1:9" ht="24.95" customHeight="1">
      <c r="A13" s="449" t="s">
        <v>6</v>
      </c>
      <c r="B13" s="735">
        <v>71.022999520843314</v>
      </c>
      <c r="C13" s="736">
        <v>84.519774011299432</v>
      </c>
      <c r="D13" s="737">
        <v>98.809759968260266</v>
      </c>
      <c r="E13" s="738">
        <v>87.14</v>
      </c>
      <c r="F13" s="738">
        <v>83.01</v>
      </c>
      <c r="G13" s="738">
        <v>99.64</v>
      </c>
      <c r="H13" s="739">
        <v>71.11</v>
      </c>
      <c r="I13" s="740">
        <v>50.642411906882074</v>
      </c>
    </row>
    <row r="14" spans="1:9" ht="24.95" customHeight="1">
      <c r="A14" s="449" t="s">
        <v>7</v>
      </c>
      <c r="B14" s="735">
        <v>71.218348623853217</v>
      </c>
      <c r="C14" s="736">
        <v>83.361344537815128</v>
      </c>
      <c r="D14" s="737">
        <v>98.774509803921575</v>
      </c>
      <c r="E14" s="738">
        <v>92.45</v>
      </c>
      <c r="F14" s="738">
        <v>89</v>
      </c>
      <c r="G14" s="738">
        <v>99.79</v>
      </c>
      <c r="H14" s="739">
        <v>83.63</v>
      </c>
      <c r="I14" s="740">
        <v>53.460353040067247</v>
      </c>
    </row>
    <row r="15" spans="1:9" ht="24.95" customHeight="1">
      <c r="A15" s="449" t="s">
        <v>8</v>
      </c>
      <c r="B15" s="735">
        <v>58.816728865812102</v>
      </c>
      <c r="C15" s="736">
        <v>78.510273972602747</v>
      </c>
      <c r="D15" s="737">
        <v>97.357390195006374</v>
      </c>
      <c r="E15" s="738">
        <v>88.9</v>
      </c>
      <c r="F15" s="738">
        <v>82.76</v>
      </c>
      <c r="G15" s="738">
        <v>98.82</v>
      </c>
      <c r="H15" s="739">
        <v>73.58</v>
      </c>
      <c r="I15" s="740">
        <v>37.302277072831565</v>
      </c>
    </row>
    <row r="16" spans="1:9" ht="24.95" customHeight="1">
      <c r="A16" s="449" t="s">
        <v>9</v>
      </c>
      <c r="B16" s="735">
        <v>67.109268920174372</v>
      </c>
      <c r="C16" s="736">
        <v>77.8</v>
      </c>
      <c r="D16" s="737">
        <v>98.088235294117652</v>
      </c>
      <c r="E16" s="738">
        <v>83.2</v>
      </c>
      <c r="F16" s="738">
        <v>81.819999999999993</v>
      </c>
      <c r="G16" s="738">
        <v>98.68</v>
      </c>
      <c r="H16" s="739">
        <v>73.569999999999993</v>
      </c>
      <c r="I16" s="740">
        <v>46.242074115823584</v>
      </c>
    </row>
    <row r="17" spans="1:9" ht="24.95" customHeight="1">
      <c r="A17" s="449" t="s">
        <v>10</v>
      </c>
      <c r="B17" s="741">
        <v>53.795475336007321</v>
      </c>
      <c r="C17" s="738">
        <v>79.989944695827049</v>
      </c>
      <c r="D17" s="737">
        <v>97.9</v>
      </c>
      <c r="E17" s="738">
        <v>80.53</v>
      </c>
      <c r="F17" s="738">
        <v>82.18</v>
      </c>
      <c r="G17" s="738">
        <v>99.57</v>
      </c>
      <c r="H17" s="739">
        <v>62.2</v>
      </c>
      <c r="I17" s="740">
        <v>33.776734093307375</v>
      </c>
    </row>
    <row r="18" spans="1:9" ht="24.95" customHeight="1">
      <c r="A18" s="449" t="s">
        <v>11</v>
      </c>
      <c r="B18" s="735">
        <v>65.800738007380076</v>
      </c>
      <c r="C18" s="738">
        <v>78.542510121457497</v>
      </c>
      <c r="D18" s="737">
        <v>96.894689468946893</v>
      </c>
      <c r="E18" s="738">
        <v>91.21</v>
      </c>
      <c r="F18" s="738">
        <v>91.01</v>
      </c>
      <c r="G18" s="738">
        <v>98.74</v>
      </c>
      <c r="H18" s="739">
        <v>69.64</v>
      </c>
      <c r="I18" s="740">
        <v>45.210554852701968</v>
      </c>
    </row>
    <row r="19" spans="1:9" ht="24.95" customHeight="1">
      <c r="A19" s="449" t="s">
        <v>12</v>
      </c>
      <c r="B19" s="735">
        <v>71.635274590459701</v>
      </c>
      <c r="C19" s="738">
        <v>84.1</v>
      </c>
      <c r="D19" s="737">
        <v>98.582230623818532</v>
      </c>
      <c r="E19" s="738">
        <v>88.97</v>
      </c>
      <c r="F19" s="738">
        <v>79.25</v>
      </c>
      <c r="G19" s="738">
        <v>98.14</v>
      </c>
      <c r="H19" s="739">
        <v>62.3</v>
      </c>
      <c r="I19" s="740">
        <v>54.668338907469341</v>
      </c>
    </row>
    <row r="20" spans="1:9" ht="24.95" customHeight="1">
      <c r="A20" s="449" t="s">
        <v>13</v>
      </c>
      <c r="B20" s="735">
        <v>65.394662123793296</v>
      </c>
      <c r="C20" s="738">
        <v>82.475884244372992</v>
      </c>
      <c r="D20" s="737">
        <v>98.633093525179859</v>
      </c>
      <c r="E20" s="738">
        <v>88.58</v>
      </c>
      <c r="F20" s="738">
        <v>88</v>
      </c>
      <c r="G20" s="738">
        <v>98.77</v>
      </c>
      <c r="H20" s="739">
        <v>81.48</v>
      </c>
      <c r="I20" s="740">
        <v>42.177410218647331</v>
      </c>
    </row>
    <row r="21" spans="1:9" ht="24.95" customHeight="1">
      <c r="A21" s="449" t="s">
        <v>14</v>
      </c>
      <c r="B21" s="735">
        <v>59.101078302932578</v>
      </c>
      <c r="C21" s="738">
        <v>77.340823970037448</v>
      </c>
      <c r="D21" s="737">
        <v>98.082497212931997</v>
      </c>
      <c r="E21" s="738">
        <v>83.65</v>
      </c>
      <c r="F21" s="738">
        <v>75.209999999999994</v>
      </c>
      <c r="G21" s="738">
        <v>99.11</v>
      </c>
      <c r="H21" s="739">
        <v>74.290000000000006</v>
      </c>
      <c r="I21" s="740">
        <v>41.668352552431045</v>
      </c>
    </row>
    <row r="22" spans="1:9" ht="24.95" customHeight="1">
      <c r="A22" s="449" t="s">
        <v>15</v>
      </c>
      <c r="B22" s="735">
        <v>68.420611084078587</v>
      </c>
      <c r="C22" s="738">
        <v>79.677996422182474</v>
      </c>
      <c r="D22" s="737">
        <v>97.935573950334103</v>
      </c>
      <c r="E22" s="738">
        <v>90.13</v>
      </c>
      <c r="F22" s="738">
        <v>86.1</v>
      </c>
      <c r="G22" s="738">
        <v>99.08</v>
      </c>
      <c r="H22" s="739">
        <v>80.27</v>
      </c>
      <c r="I22" s="740">
        <v>52.376088915590266</v>
      </c>
    </row>
    <row r="23" spans="1:9" ht="24.95" customHeight="1">
      <c r="A23" s="449" t="s">
        <v>16</v>
      </c>
      <c r="B23" s="741">
        <v>76.353356323682732</v>
      </c>
      <c r="C23" s="738">
        <v>83.333333333333329</v>
      </c>
      <c r="D23" s="737">
        <v>97.928068803752936</v>
      </c>
      <c r="E23" s="738">
        <v>78.98</v>
      </c>
      <c r="F23" s="738">
        <v>82.71</v>
      </c>
      <c r="G23" s="738">
        <v>99.12</v>
      </c>
      <c r="H23" s="739">
        <v>40</v>
      </c>
      <c r="I23" s="740">
        <v>61.250761068104723</v>
      </c>
    </row>
    <row r="24" spans="1:9" ht="24.95" customHeight="1">
      <c r="A24" s="449" t="s">
        <v>17</v>
      </c>
      <c r="B24" s="741">
        <v>65</v>
      </c>
      <c r="C24" s="738">
        <v>82.095006090133978</v>
      </c>
      <c r="D24" s="737">
        <v>97.750076010945577</v>
      </c>
      <c r="E24" s="738">
        <v>86.83</v>
      </c>
      <c r="F24" s="738">
        <v>82.61</v>
      </c>
      <c r="G24" s="738">
        <v>98.95</v>
      </c>
      <c r="H24" s="739">
        <v>81.94</v>
      </c>
      <c r="I24" s="740">
        <v>46.894449383970532</v>
      </c>
    </row>
    <row r="25" spans="1:9" ht="24.95" customHeight="1">
      <c r="A25" s="449" t="s">
        <v>18</v>
      </c>
      <c r="B25" s="741">
        <v>70.269958966237127</v>
      </c>
      <c r="C25" s="738">
        <v>89.16083916083916</v>
      </c>
      <c r="D25" s="737">
        <v>98.92091244365524</v>
      </c>
      <c r="E25" s="738">
        <v>88.19</v>
      </c>
      <c r="F25" s="738">
        <v>90.95</v>
      </c>
      <c r="G25" s="738">
        <v>99.16</v>
      </c>
      <c r="H25" s="739">
        <v>81.819999999999993</v>
      </c>
      <c r="I25" s="740">
        <v>52.032350092914911</v>
      </c>
    </row>
    <row r="26" spans="1:9" ht="24.95" customHeight="1">
      <c r="A26" s="451" t="s">
        <v>19</v>
      </c>
      <c r="B26" s="741">
        <v>69.868168564806737</v>
      </c>
      <c r="C26" s="738">
        <v>88.888888888888886</v>
      </c>
      <c r="D26" s="737">
        <v>99.175111949092624</v>
      </c>
      <c r="E26" s="738">
        <v>89.47</v>
      </c>
      <c r="F26" s="738">
        <v>94.26</v>
      </c>
      <c r="G26" s="738">
        <v>99.35</v>
      </c>
      <c r="H26" s="739">
        <v>82.95</v>
      </c>
      <c r="I26" s="740">
        <v>47.455615449285396</v>
      </c>
    </row>
    <row r="27" spans="1:9" ht="10.5" customHeight="1">
      <c r="A27" s="457"/>
    </row>
    <row r="28" spans="1:9" s="462" customFormat="1" ht="15" customHeight="1">
      <c r="A28" s="563" t="s">
        <v>20</v>
      </c>
      <c r="B28" s="563"/>
      <c r="C28" s="563"/>
      <c r="D28" s="563"/>
      <c r="E28" s="563"/>
      <c r="F28" s="563"/>
      <c r="G28" s="563"/>
      <c r="H28" s="563"/>
      <c r="I28" s="461"/>
    </row>
    <row r="29" spans="1:9">
      <c r="A29" s="564" t="s">
        <v>21</v>
      </c>
      <c r="B29" s="564"/>
      <c r="C29" s="564"/>
      <c r="D29" s="564"/>
      <c r="E29" s="564"/>
      <c r="F29" s="564"/>
      <c r="G29" s="564"/>
      <c r="H29" s="564"/>
    </row>
    <row r="31" spans="1:9" ht="18.75">
      <c r="A31" s="455"/>
    </row>
  </sheetData>
  <mergeCells count="6">
    <mergeCell ref="A29:H29"/>
    <mergeCell ref="A6:A8"/>
    <mergeCell ref="B6:B7"/>
    <mergeCell ref="C6:I6"/>
    <mergeCell ref="B8:I8"/>
    <mergeCell ref="A28:H28"/>
  </mergeCells>
  <pageMargins left="0.98425196850393704" right="0.98425196850393704" top="0.98425196850393704" bottom="0.98425196850393704" header="0.51181102362204722" footer="0.51181102362204722"/>
  <pageSetup paperSize="9" scale="9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dimension ref="A1:BT123"/>
  <sheetViews>
    <sheetView zoomScaleNormal="100" zoomScaleSheetLayoutView="90" workbookViewId="0"/>
  </sheetViews>
  <sheetFormatPr defaultColWidth="7.85546875" defaultRowHeight="15"/>
  <cols>
    <col min="1" max="1" width="3.85546875" style="1" customWidth="1"/>
    <col min="2" max="2" width="23.85546875" style="17" customWidth="1"/>
    <col min="3" max="3" width="11.28515625" style="17" bestFit="1" customWidth="1"/>
    <col min="4" max="4" width="8.42578125" style="1" bestFit="1" customWidth="1"/>
    <col min="5" max="5" width="10" style="212" bestFit="1" customWidth="1"/>
    <col min="6" max="6" width="10.140625" style="1" bestFit="1" customWidth="1"/>
    <col min="7" max="8" width="10.140625" style="212" bestFit="1" customWidth="1"/>
    <col min="9" max="9" width="9.28515625" style="1" bestFit="1" customWidth="1"/>
    <col min="10" max="10" width="10.140625" style="1" bestFit="1" customWidth="1"/>
    <col min="11" max="11" width="8.7109375" style="212" bestFit="1" customWidth="1"/>
    <col min="12" max="12" width="10" style="1" bestFit="1" customWidth="1"/>
    <col min="13" max="13" width="8.42578125" style="1" bestFit="1" customWidth="1"/>
    <col min="14" max="14" width="8.28515625" style="1" bestFit="1" customWidth="1"/>
    <col min="15" max="15" width="9" style="212" bestFit="1" customWidth="1"/>
    <col min="16" max="16" width="8.42578125" style="1" bestFit="1" customWidth="1"/>
    <col min="17" max="17" width="9.5703125" style="1" bestFit="1" customWidth="1"/>
    <col min="18" max="18" width="8.7109375" style="2" bestFit="1" customWidth="1"/>
    <col min="19" max="19" width="10" style="1" bestFit="1" customWidth="1"/>
    <col min="20" max="20" width="3.5703125" style="1" customWidth="1"/>
    <col min="21" max="21" width="7.85546875" style="1"/>
    <col min="22" max="22" width="8.7109375" style="1" bestFit="1" customWidth="1"/>
    <col min="23" max="16384" width="7.85546875" style="1"/>
  </cols>
  <sheetData>
    <row r="1" spans="1:22" s="17" customFormat="1">
      <c r="A1" s="179" t="s">
        <v>421</v>
      </c>
      <c r="D1" s="22"/>
      <c r="E1" s="180"/>
      <c r="F1" s="22"/>
      <c r="G1" s="180"/>
      <c r="H1" s="180"/>
      <c r="K1" s="181"/>
      <c r="O1" s="181"/>
      <c r="R1" s="32"/>
    </row>
    <row r="2" spans="1:22" s="17" customFormat="1">
      <c r="A2" s="19" t="s">
        <v>185</v>
      </c>
      <c r="D2" s="22"/>
      <c r="E2" s="180"/>
      <c r="F2" s="22"/>
      <c r="G2" s="182"/>
      <c r="H2" s="180"/>
      <c r="I2" s="183"/>
      <c r="K2" s="181"/>
      <c r="O2" s="181"/>
      <c r="R2" s="32"/>
    </row>
    <row r="3" spans="1:22" s="17" customFormat="1" ht="13.5" customHeight="1" thickBot="1">
      <c r="A3" s="19"/>
      <c r="E3" s="181"/>
      <c r="H3" s="181"/>
      <c r="K3" s="181"/>
      <c r="R3" s="32"/>
    </row>
    <row r="4" spans="1:22" s="188" customFormat="1" ht="20.100000000000001" customHeight="1">
      <c r="A4" s="590" t="s">
        <v>186</v>
      </c>
      <c r="B4" s="593" t="s">
        <v>187</v>
      </c>
      <c r="C4" s="596" t="s">
        <v>188</v>
      </c>
      <c r="D4" s="596"/>
      <c r="E4" s="596"/>
      <c r="F4" s="596"/>
      <c r="G4" s="596"/>
      <c r="H4" s="596"/>
      <c r="I4" s="596"/>
      <c r="J4" s="596"/>
      <c r="K4" s="596"/>
      <c r="L4" s="597"/>
      <c r="M4" s="184" t="s">
        <v>189</v>
      </c>
      <c r="N4" s="185"/>
      <c r="O4" s="185"/>
      <c r="P4" s="185"/>
      <c r="Q4" s="186"/>
      <c r="R4" s="185"/>
      <c r="S4" s="187"/>
      <c r="T4" s="598" t="s">
        <v>190</v>
      </c>
    </row>
    <row r="5" spans="1:22" s="188" customFormat="1" ht="20.100000000000001" customHeight="1">
      <c r="A5" s="591"/>
      <c r="B5" s="594"/>
      <c r="C5" s="601" t="s">
        <v>191</v>
      </c>
      <c r="D5" s="602"/>
      <c r="E5" s="602"/>
      <c r="F5" s="602"/>
      <c r="G5" s="602"/>
      <c r="H5" s="602"/>
      <c r="I5" s="602"/>
      <c r="J5" s="602"/>
      <c r="K5" s="602"/>
      <c r="L5" s="602"/>
      <c r="M5" s="602"/>
      <c r="N5" s="602"/>
      <c r="O5" s="602"/>
      <c r="P5" s="602"/>
      <c r="Q5" s="602"/>
      <c r="R5" s="602"/>
      <c r="S5" s="603"/>
      <c r="T5" s="599"/>
    </row>
    <row r="6" spans="1:22" s="188" customFormat="1" ht="20.100000000000001" customHeight="1">
      <c r="A6" s="591"/>
      <c r="B6" s="594"/>
      <c r="C6" s="604" t="s">
        <v>192</v>
      </c>
      <c r="D6" s="607" t="s">
        <v>193</v>
      </c>
      <c r="E6" s="602"/>
      <c r="F6" s="602"/>
      <c r="G6" s="602"/>
      <c r="H6" s="602"/>
      <c r="I6" s="602"/>
      <c r="J6" s="602"/>
      <c r="K6" s="602"/>
      <c r="L6" s="603"/>
      <c r="M6" s="608" t="s">
        <v>194</v>
      </c>
      <c r="N6" s="611" t="s">
        <v>195</v>
      </c>
      <c r="O6" s="612"/>
      <c r="P6" s="612"/>
      <c r="Q6" s="612"/>
      <c r="R6" s="612"/>
      <c r="S6" s="613"/>
      <c r="T6" s="599"/>
    </row>
    <row r="7" spans="1:22" s="188" customFormat="1" ht="36" customHeight="1">
      <c r="A7" s="591"/>
      <c r="B7" s="594"/>
      <c r="C7" s="605"/>
      <c r="D7" s="614" t="s">
        <v>196</v>
      </c>
      <c r="E7" s="614" t="s">
        <v>197</v>
      </c>
      <c r="F7" s="604" t="s">
        <v>198</v>
      </c>
      <c r="G7" s="189" t="s">
        <v>199</v>
      </c>
      <c r="H7" s="190"/>
      <c r="I7" s="614" t="s">
        <v>200</v>
      </c>
      <c r="J7" s="608" t="s">
        <v>201</v>
      </c>
      <c r="K7" s="614" t="s">
        <v>202</v>
      </c>
      <c r="L7" s="608" t="s">
        <v>203</v>
      </c>
      <c r="M7" s="609"/>
      <c r="N7" s="614" t="s">
        <v>196</v>
      </c>
      <c r="O7" s="604" t="s">
        <v>198</v>
      </c>
      <c r="P7" s="608" t="s">
        <v>204</v>
      </c>
      <c r="Q7" s="614" t="s">
        <v>205</v>
      </c>
      <c r="R7" s="608" t="s">
        <v>206</v>
      </c>
      <c r="S7" s="608" t="s">
        <v>207</v>
      </c>
      <c r="T7" s="599"/>
    </row>
    <row r="8" spans="1:22" s="188" customFormat="1" ht="95.25" customHeight="1" thickBot="1">
      <c r="A8" s="592"/>
      <c r="B8" s="595"/>
      <c r="C8" s="606"/>
      <c r="D8" s="615"/>
      <c r="E8" s="615"/>
      <c r="F8" s="606"/>
      <c r="G8" s="191" t="s">
        <v>208</v>
      </c>
      <c r="H8" s="192" t="s">
        <v>209</v>
      </c>
      <c r="I8" s="615"/>
      <c r="J8" s="610"/>
      <c r="K8" s="615"/>
      <c r="L8" s="610"/>
      <c r="M8" s="610"/>
      <c r="N8" s="615"/>
      <c r="O8" s="606"/>
      <c r="P8" s="610"/>
      <c r="Q8" s="615"/>
      <c r="R8" s="610"/>
      <c r="S8" s="610"/>
      <c r="T8" s="600"/>
    </row>
    <row r="9" spans="1:22" s="202" customFormat="1" ht="6.75" customHeight="1">
      <c r="A9" s="193"/>
      <c r="B9" s="194"/>
      <c r="C9" s="195"/>
      <c r="D9" s="196"/>
      <c r="E9" s="197"/>
      <c r="F9" s="196"/>
      <c r="G9" s="198"/>
      <c r="H9" s="198"/>
      <c r="I9" s="199"/>
      <c r="J9" s="199"/>
      <c r="K9" s="197"/>
      <c r="L9" s="196"/>
      <c r="M9" s="200"/>
      <c r="N9" s="196"/>
      <c r="O9" s="197"/>
      <c r="P9" s="196"/>
      <c r="Q9" s="196"/>
      <c r="R9" s="201"/>
      <c r="S9" s="201"/>
    </row>
    <row r="10" spans="1:22" ht="15.95" customHeight="1">
      <c r="A10" s="3">
        <v>1</v>
      </c>
      <c r="B10" s="203" t="s">
        <v>210</v>
      </c>
      <c r="C10" s="479">
        <v>13258762</v>
      </c>
      <c r="D10" s="478">
        <v>362923</v>
      </c>
      <c r="E10" s="479">
        <v>703930</v>
      </c>
      <c r="F10" s="478">
        <v>1276762</v>
      </c>
      <c r="G10" s="478">
        <v>8596894</v>
      </c>
      <c r="H10" s="479">
        <v>3364915</v>
      </c>
      <c r="I10" s="509">
        <v>780183</v>
      </c>
      <c r="J10" s="510">
        <v>1406330</v>
      </c>
      <c r="K10" s="479">
        <v>89702</v>
      </c>
      <c r="L10" s="478">
        <v>42038</v>
      </c>
      <c r="M10" s="478">
        <v>904983</v>
      </c>
      <c r="N10" s="478">
        <v>10149</v>
      </c>
      <c r="O10" s="478">
        <v>361829</v>
      </c>
      <c r="P10" s="478">
        <v>331320</v>
      </c>
      <c r="Q10" s="479">
        <v>62023</v>
      </c>
      <c r="R10" s="478">
        <v>15026</v>
      </c>
      <c r="S10" s="478">
        <v>124636</v>
      </c>
      <c r="T10" s="1">
        <v>1</v>
      </c>
    </row>
    <row r="11" spans="1:22" ht="15.95" customHeight="1">
      <c r="A11" s="3">
        <v>2</v>
      </c>
      <c r="B11" s="204" t="s">
        <v>4</v>
      </c>
      <c r="C11" s="511">
        <f t="shared" ref="C11:C47" si="0">SUM(D11:G11,I11:L11)</f>
        <v>912751</v>
      </c>
      <c r="D11" s="512">
        <f>SUM(D13:D16)</f>
        <v>31095</v>
      </c>
      <c r="E11" s="513">
        <f t="shared" ref="E11:S11" si="1">SUM(E13:E16)</f>
        <v>46172</v>
      </c>
      <c r="F11" s="512">
        <f t="shared" si="1"/>
        <v>94744</v>
      </c>
      <c r="G11" s="512">
        <f t="shared" si="1"/>
        <v>552769</v>
      </c>
      <c r="H11" s="513">
        <f t="shared" si="1"/>
        <v>269258</v>
      </c>
      <c r="I11" s="512">
        <f t="shared" si="1"/>
        <v>54460</v>
      </c>
      <c r="J11" s="512">
        <f t="shared" si="1"/>
        <v>124056</v>
      </c>
      <c r="K11" s="513">
        <f t="shared" si="1"/>
        <v>6122</v>
      </c>
      <c r="L11" s="512">
        <f t="shared" si="1"/>
        <v>3333</v>
      </c>
      <c r="M11" s="512">
        <f t="shared" si="1"/>
        <v>81169</v>
      </c>
      <c r="N11" s="512">
        <f t="shared" si="1"/>
        <v>896</v>
      </c>
      <c r="O11" s="512">
        <f t="shared" si="1"/>
        <v>33085</v>
      </c>
      <c r="P11" s="512">
        <f t="shared" si="1"/>
        <v>29718</v>
      </c>
      <c r="Q11" s="512">
        <f t="shared" si="1"/>
        <v>5761</v>
      </c>
      <c r="R11" s="512">
        <f t="shared" si="1"/>
        <v>1369</v>
      </c>
      <c r="S11" s="512">
        <f t="shared" si="1"/>
        <v>10340</v>
      </c>
      <c r="T11" s="1">
        <v>2</v>
      </c>
      <c r="V11" s="396"/>
    </row>
    <row r="12" spans="1:22">
      <c r="A12" s="3"/>
      <c r="B12" s="206" t="s">
        <v>211</v>
      </c>
      <c r="C12" s="511"/>
      <c r="D12" s="511"/>
      <c r="E12" s="514"/>
      <c r="F12" s="511"/>
      <c r="G12" s="511"/>
      <c r="H12" s="514"/>
      <c r="I12" s="512"/>
      <c r="J12" s="512"/>
      <c r="K12" s="514"/>
      <c r="L12" s="511"/>
      <c r="M12" s="511"/>
      <c r="N12" s="511"/>
      <c r="O12" s="511"/>
      <c r="P12" s="511"/>
      <c r="Q12" s="511"/>
      <c r="R12" s="515"/>
      <c r="S12" s="515"/>
    </row>
    <row r="13" spans="1:22" ht="15.95" customHeight="1">
      <c r="A13" s="3">
        <v>3</v>
      </c>
      <c r="B13" s="208" t="s">
        <v>212</v>
      </c>
      <c r="C13" s="480">
        <f>SUM(D13:G13,I13:L13)</f>
        <v>146355</v>
      </c>
      <c r="D13" s="516">
        <v>6047</v>
      </c>
      <c r="E13" s="517">
        <v>8498</v>
      </c>
      <c r="F13" s="518">
        <v>17063</v>
      </c>
      <c r="G13" s="519">
        <v>89842</v>
      </c>
      <c r="H13" s="520">
        <v>42866</v>
      </c>
      <c r="I13" s="521">
        <v>3418</v>
      </c>
      <c r="J13" s="522">
        <v>20151</v>
      </c>
      <c r="K13" s="523">
        <v>929</v>
      </c>
      <c r="L13" s="507">
        <v>407</v>
      </c>
      <c r="M13" s="524">
        <v>10888</v>
      </c>
      <c r="N13" s="524">
        <v>136</v>
      </c>
      <c r="O13" s="523">
        <v>4540</v>
      </c>
      <c r="P13" s="516">
        <v>4405</v>
      </c>
      <c r="Q13" s="525" t="s">
        <v>358</v>
      </c>
      <c r="R13" s="515">
        <v>202</v>
      </c>
      <c r="S13" s="515">
        <v>1605</v>
      </c>
      <c r="T13" s="1">
        <v>3</v>
      </c>
    </row>
    <row r="14" spans="1:22" ht="15.95" customHeight="1">
      <c r="A14" s="3">
        <v>4</v>
      </c>
      <c r="B14" s="209" t="s">
        <v>213</v>
      </c>
      <c r="C14" s="480">
        <f t="shared" si="0"/>
        <v>169026</v>
      </c>
      <c r="D14" s="516">
        <v>6250</v>
      </c>
      <c r="E14" s="517">
        <v>7979</v>
      </c>
      <c r="F14" s="518">
        <v>17094</v>
      </c>
      <c r="G14" s="519">
        <v>100686</v>
      </c>
      <c r="H14" s="520">
        <v>44994</v>
      </c>
      <c r="I14" s="521">
        <v>10305</v>
      </c>
      <c r="J14" s="522">
        <v>25224</v>
      </c>
      <c r="K14" s="523">
        <v>1014</v>
      </c>
      <c r="L14" s="507">
        <v>474</v>
      </c>
      <c r="M14" s="524">
        <v>12427</v>
      </c>
      <c r="N14" s="524">
        <v>130</v>
      </c>
      <c r="O14" s="520">
        <v>3939</v>
      </c>
      <c r="P14" s="516">
        <v>4677</v>
      </c>
      <c r="Q14" s="516">
        <v>2023</v>
      </c>
      <c r="R14" s="515">
        <v>262</v>
      </c>
      <c r="S14" s="515">
        <v>1396</v>
      </c>
      <c r="T14" s="1">
        <v>4</v>
      </c>
    </row>
    <row r="15" spans="1:22" ht="15.95" customHeight="1">
      <c r="A15" s="3">
        <v>5</v>
      </c>
      <c r="B15" s="208" t="s">
        <v>214</v>
      </c>
      <c r="C15" s="480">
        <f t="shared" si="0"/>
        <v>208023</v>
      </c>
      <c r="D15" s="516">
        <v>7066</v>
      </c>
      <c r="E15" s="517">
        <v>8803</v>
      </c>
      <c r="F15" s="518">
        <v>20635</v>
      </c>
      <c r="G15" s="519">
        <v>125059</v>
      </c>
      <c r="H15" s="520">
        <v>53237</v>
      </c>
      <c r="I15" s="521">
        <v>7049</v>
      </c>
      <c r="J15" s="522">
        <v>37534</v>
      </c>
      <c r="K15" s="523">
        <v>1302</v>
      </c>
      <c r="L15" s="507">
        <v>575</v>
      </c>
      <c r="M15" s="524">
        <v>15418</v>
      </c>
      <c r="N15" s="524">
        <v>200</v>
      </c>
      <c r="O15" s="523">
        <v>7292</v>
      </c>
      <c r="P15" s="516">
        <v>5622</v>
      </c>
      <c r="Q15" s="525" t="s">
        <v>358</v>
      </c>
      <c r="R15" s="515">
        <v>225</v>
      </c>
      <c r="S15" s="515">
        <v>2079</v>
      </c>
      <c r="T15" s="1">
        <v>5</v>
      </c>
    </row>
    <row r="16" spans="1:22" ht="15.95" customHeight="1">
      <c r="A16" s="3">
        <v>6</v>
      </c>
      <c r="B16" s="209" t="s">
        <v>215</v>
      </c>
      <c r="C16" s="480">
        <f t="shared" si="0"/>
        <v>389347</v>
      </c>
      <c r="D16" s="516">
        <v>11732</v>
      </c>
      <c r="E16" s="517">
        <v>20892</v>
      </c>
      <c r="F16" s="518">
        <v>39952</v>
      </c>
      <c r="G16" s="519">
        <v>237182</v>
      </c>
      <c r="H16" s="520">
        <v>128161</v>
      </c>
      <c r="I16" s="521">
        <v>33688</v>
      </c>
      <c r="J16" s="522">
        <v>41147</v>
      </c>
      <c r="K16" s="523">
        <v>2877</v>
      </c>
      <c r="L16" s="507">
        <v>1877</v>
      </c>
      <c r="M16" s="524">
        <v>42436</v>
      </c>
      <c r="N16" s="524">
        <v>430</v>
      </c>
      <c r="O16" s="520">
        <v>17314</v>
      </c>
      <c r="P16" s="516">
        <v>15014</v>
      </c>
      <c r="Q16" s="516">
        <v>3738</v>
      </c>
      <c r="R16" s="515">
        <v>680</v>
      </c>
      <c r="S16" s="515">
        <v>5260</v>
      </c>
      <c r="T16" s="1">
        <v>6</v>
      </c>
    </row>
    <row r="17" spans="1:72" ht="15.95" customHeight="1">
      <c r="A17" s="3">
        <v>7</v>
      </c>
      <c r="B17" s="204" t="s">
        <v>5</v>
      </c>
      <c r="C17" s="511">
        <f t="shared" si="0"/>
        <v>575052</v>
      </c>
      <c r="D17" s="512">
        <f>SUM(D19:D21)</f>
        <v>19821</v>
      </c>
      <c r="E17" s="513">
        <f t="shared" ref="E17:S17" si="2">SUM(E19:E21)</f>
        <v>35649</v>
      </c>
      <c r="F17" s="512">
        <f t="shared" si="2"/>
        <v>67476</v>
      </c>
      <c r="G17" s="512">
        <f t="shared" si="2"/>
        <v>334364</v>
      </c>
      <c r="H17" s="513">
        <f t="shared" si="2"/>
        <v>169745</v>
      </c>
      <c r="I17" s="512">
        <f t="shared" si="2"/>
        <v>19862</v>
      </c>
      <c r="J17" s="512">
        <f t="shared" si="2"/>
        <v>90679</v>
      </c>
      <c r="K17" s="513">
        <f t="shared" si="2"/>
        <v>3973</v>
      </c>
      <c r="L17" s="512">
        <f t="shared" si="2"/>
        <v>3228</v>
      </c>
      <c r="M17" s="512">
        <f t="shared" si="2"/>
        <v>47307</v>
      </c>
      <c r="N17" s="512">
        <f t="shared" si="2"/>
        <v>565</v>
      </c>
      <c r="O17" s="512">
        <f t="shared" si="2"/>
        <v>20633</v>
      </c>
      <c r="P17" s="512">
        <f t="shared" si="2"/>
        <v>15437</v>
      </c>
      <c r="Q17" s="512">
        <f t="shared" si="2"/>
        <v>2568</v>
      </c>
      <c r="R17" s="512">
        <f t="shared" si="2"/>
        <v>539</v>
      </c>
      <c r="S17" s="512">
        <f t="shared" si="2"/>
        <v>7565</v>
      </c>
      <c r="T17" s="1">
        <v>7</v>
      </c>
    </row>
    <row r="18" spans="1:72">
      <c r="A18" s="3"/>
      <c r="B18" s="206" t="s">
        <v>211</v>
      </c>
      <c r="C18" s="511"/>
      <c r="D18" s="511"/>
      <c r="E18" s="514"/>
      <c r="F18" s="511"/>
      <c r="G18" s="511"/>
      <c r="H18" s="514"/>
      <c r="I18" s="512"/>
      <c r="J18" s="512"/>
      <c r="K18" s="514"/>
      <c r="L18" s="511"/>
      <c r="M18" s="511"/>
      <c r="N18" s="511"/>
      <c r="O18" s="511"/>
      <c r="P18" s="511"/>
      <c r="Q18" s="511"/>
      <c r="R18" s="515"/>
      <c r="S18" s="515"/>
      <c r="T18" s="210"/>
      <c r="U18" s="210"/>
      <c r="V18" s="210"/>
      <c r="W18" s="210"/>
      <c r="X18" s="210"/>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row>
    <row r="19" spans="1:72" ht="15.95" customHeight="1">
      <c r="A19" s="3">
        <v>8</v>
      </c>
      <c r="B19" s="208" t="s">
        <v>216</v>
      </c>
      <c r="C19" s="480">
        <f t="shared" si="0"/>
        <v>275602</v>
      </c>
      <c r="D19" s="516">
        <v>9443</v>
      </c>
      <c r="E19" s="517">
        <v>19184</v>
      </c>
      <c r="F19" s="518">
        <v>32215</v>
      </c>
      <c r="G19" s="519">
        <v>159936</v>
      </c>
      <c r="H19" s="520">
        <v>76889</v>
      </c>
      <c r="I19" s="521">
        <v>10320</v>
      </c>
      <c r="J19" s="522">
        <v>40833</v>
      </c>
      <c r="K19" s="523">
        <v>1844</v>
      </c>
      <c r="L19" s="507">
        <v>1827</v>
      </c>
      <c r="M19" s="524">
        <v>24732</v>
      </c>
      <c r="N19" s="524">
        <v>245</v>
      </c>
      <c r="O19" s="523">
        <v>11397</v>
      </c>
      <c r="P19" s="516">
        <v>7541</v>
      </c>
      <c r="Q19" s="516">
        <v>1299</v>
      </c>
      <c r="R19" s="515">
        <v>292</v>
      </c>
      <c r="S19" s="515">
        <v>3958</v>
      </c>
      <c r="T19" s="1">
        <v>8</v>
      </c>
    </row>
    <row r="20" spans="1:72" ht="15.95" customHeight="1">
      <c r="A20" s="3">
        <v>9</v>
      </c>
      <c r="B20" s="209" t="s">
        <v>217</v>
      </c>
      <c r="C20" s="480">
        <f t="shared" si="0"/>
        <v>182296</v>
      </c>
      <c r="D20" s="516">
        <v>6444</v>
      </c>
      <c r="E20" s="517">
        <v>11713</v>
      </c>
      <c r="F20" s="518">
        <v>24201</v>
      </c>
      <c r="G20" s="519">
        <v>101157</v>
      </c>
      <c r="H20" s="520">
        <v>47617</v>
      </c>
      <c r="I20" s="521">
        <v>7183</v>
      </c>
      <c r="J20" s="522">
        <v>29217</v>
      </c>
      <c r="K20" s="523">
        <v>1524</v>
      </c>
      <c r="L20" s="507">
        <v>857</v>
      </c>
      <c r="M20" s="524">
        <v>14949</v>
      </c>
      <c r="N20" s="524">
        <v>197</v>
      </c>
      <c r="O20" s="520">
        <v>5723</v>
      </c>
      <c r="P20" s="516">
        <v>5205</v>
      </c>
      <c r="Q20" s="516">
        <v>1269</v>
      </c>
      <c r="R20" s="515">
        <v>126</v>
      </c>
      <c r="S20" s="515">
        <v>2429</v>
      </c>
      <c r="T20" s="1">
        <v>9</v>
      </c>
    </row>
    <row r="21" spans="1:72" ht="15.95" customHeight="1">
      <c r="A21" s="3">
        <v>10</v>
      </c>
      <c r="B21" s="208" t="s">
        <v>218</v>
      </c>
      <c r="C21" s="480">
        <f t="shared" si="0"/>
        <v>117154</v>
      </c>
      <c r="D21" s="516">
        <v>3934</v>
      </c>
      <c r="E21" s="517">
        <v>4752</v>
      </c>
      <c r="F21" s="518">
        <v>11060</v>
      </c>
      <c r="G21" s="519">
        <v>73271</v>
      </c>
      <c r="H21" s="520">
        <v>45239</v>
      </c>
      <c r="I21" s="521">
        <v>2359</v>
      </c>
      <c r="J21" s="522">
        <v>20629</v>
      </c>
      <c r="K21" s="523">
        <v>605</v>
      </c>
      <c r="L21" s="507">
        <v>544</v>
      </c>
      <c r="M21" s="524">
        <v>7626</v>
      </c>
      <c r="N21" s="524">
        <v>123</v>
      </c>
      <c r="O21" s="523">
        <v>3513</v>
      </c>
      <c r="P21" s="516">
        <v>2691</v>
      </c>
      <c r="Q21" s="525" t="s">
        <v>358</v>
      </c>
      <c r="R21" s="515">
        <v>121</v>
      </c>
      <c r="S21" s="515">
        <v>1178</v>
      </c>
      <c r="T21" s="1">
        <v>10</v>
      </c>
    </row>
    <row r="22" spans="1:72" ht="15.95" customHeight="1">
      <c r="A22" s="3">
        <v>11</v>
      </c>
      <c r="B22" s="203" t="s">
        <v>6</v>
      </c>
      <c r="C22" s="511">
        <f t="shared" si="0"/>
        <v>2999732</v>
      </c>
      <c r="D22" s="512">
        <f>SUM(D24:D25)</f>
        <v>22620</v>
      </c>
      <c r="E22" s="513">
        <f t="shared" ref="E22:S22" si="3">SUM(E24:E25)</f>
        <v>61566</v>
      </c>
      <c r="F22" s="512">
        <f t="shared" si="3"/>
        <v>85485</v>
      </c>
      <c r="G22" s="512">
        <f t="shared" si="3"/>
        <v>2426060</v>
      </c>
      <c r="H22" s="513">
        <f t="shared" si="3"/>
        <v>177416</v>
      </c>
      <c r="I22" s="512">
        <f t="shared" si="3"/>
        <v>332061</v>
      </c>
      <c r="J22" s="512">
        <f t="shared" si="3"/>
        <v>65885</v>
      </c>
      <c r="K22" s="513">
        <f t="shared" si="3"/>
        <v>3438</v>
      </c>
      <c r="L22" s="512">
        <f t="shared" si="3"/>
        <v>2617</v>
      </c>
      <c r="M22" s="512">
        <f t="shared" si="3"/>
        <v>43213</v>
      </c>
      <c r="N22" s="512">
        <f t="shared" si="3"/>
        <v>595</v>
      </c>
      <c r="O22" s="512">
        <f t="shared" si="3"/>
        <v>19523</v>
      </c>
      <c r="P22" s="512">
        <f t="shared" si="3"/>
        <v>13633</v>
      </c>
      <c r="Q22" s="512">
        <f t="shared" si="3"/>
        <v>2464</v>
      </c>
      <c r="R22" s="512">
        <f t="shared" si="3"/>
        <v>611</v>
      </c>
      <c r="S22" s="512">
        <f t="shared" si="3"/>
        <v>6387</v>
      </c>
      <c r="T22" s="1">
        <v>11</v>
      </c>
    </row>
    <row r="23" spans="1:72">
      <c r="A23" s="3"/>
      <c r="B23" s="206" t="s">
        <v>211</v>
      </c>
      <c r="C23" s="511"/>
      <c r="D23" s="511"/>
      <c r="E23" s="514"/>
      <c r="F23" s="511"/>
      <c r="G23" s="511"/>
      <c r="H23" s="514"/>
      <c r="I23" s="512"/>
      <c r="J23" s="512"/>
      <c r="K23" s="514"/>
      <c r="L23" s="511"/>
      <c r="M23" s="511"/>
      <c r="N23" s="511"/>
      <c r="O23" s="511"/>
      <c r="P23" s="511"/>
      <c r="Q23" s="511"/>
      <c r="R23" s="515"/>
      <c r="S23" s="515"/>
    </row>
    <row r="24" spans="1:72" ht="15.95" customHeight="1">
      <c r="A24" s="3">
        <v>12</v>
      </c>
      <c r="B24" s="208" t="s">
        <v>219</v>
      </c>
      <c r="C24" s="480">
        <f>SUM(D24:G24,I24:L24)</f>
        <v>2853443</v>
      </c>
      <c r="D24" s="516">
        <v>16094</v>
      </c>
      <c r="E24" s="517">
        <v>43746</v>
      </c>
      <c r="F24" s="518">
        <v>60644</v>
      </c>
      <c r="G24" s="519">
        <v>2346079</v>
      </c>
      <c r="H24" s="520">
        <v>128709</v>
      </c>
      <c r="I24" s="521">
        <v>330404</v>
      </c>
      <c r="J24" s="522">
        <v>51607</v>
      </c>
      <c r="K24" s="523">
        <v>2806</v>
      </c>
      <c r="L24" s="507">
        <v>2063</v>
      </c>
      <c r="M24" s="524">
        <v>33325</v>
      </c>
      <c r="N24" s="524">
        <v>486</v>
      </c>
      <c r="O24" s="523">
        <v>14381</v>
      </c>
      <c r="P24" s="516">
        <v>10671</v>
      </c>
      <c r="Q24" s="516">
        <v>2464</v>
      </c>
      <c r="R24" s="515">
        <v>463</v>
      </c>
      <c r="S24" s="515">
        <v>4860</v>
      </c>
      <c r="T24" s="1">
        <v>12</v>
      </c>
    </row>
    <row r="25" spans="1:72" ht="15.95" customHeight="1">
      <c r="A25" s="3">
        <v>13</v>
      </c>
      <c r="B25" s="209" t="s">
        <v>220</v>
      </c>
      <c r="C25" s="480">
        <f t="shared" si="0"/>
        <v>146289</v>
      </c>
      <c r="D25" s="516">
        <v>6526</v>
      </c>
      <c r="E25" s="517">
        <v>17820</v>
      </c>
      <c r="F25" s="518">
        <v>24841</v>
      </c>
      <c r="G25" s="519">
        <v>79981</v>
      </c>
      <c r="H25" s="520">
        <v>48707</v>
      </c>
      <c r="I25" s="521">
        <v>1657</v>
      </c>
      <c r="J25" s="522">
        <v>14278</v>
      </c>
      <c r="K25" s="523">
        <v>632</v>
      </c>
      <c r="L25" s="507">
        <v>554</v>
      </c>
      <c r="M25" s="524">
        <v>9888</v>
      </c>
      <c r="N25" s="524">
        <v>109</v>
      </c>
      <c r="O25" s="520">
        <v>5142</v>
      </c>
      <c r="P25" s="516">
        <v>2962</v>
      </c>
      <c r="Q25" s="525" t="s">
        <v>358</v>
      </c>
      <c r="R25" s="515">
        <v>148</v>
      </c>
      <c r="S25" s="515">
        <v>1527</v>
      </c>
      <c r="T25" s="1">
        <v>13</v>
      </c>
    </row>
    <row r="26" spans="1:72" ht="15.95" customHeight="1">
      <c r="A26" s="3">
        <v>14</v>
      </c>
      <c r="B26" s="204" t="s">
        <v>7</v>
      </c>
      <c r="C26" s="511">
        <f t="shared" si="0"/>
        <v>317008</v>
      </c>
      <c r="D26" s="512">
        <f>SUM(D28:D29)</f>
        <v>13423</v>
      </c>
      <c r="E26" s="513">
        <f t="shared" ref="E26:S26" si="4">SUM(E28:E29)</f>
        <v>21199</v>
      </c>
      <c r="F26" s="512">
        <f t="shared" si="4"/>
        <v>43238</v>
      </c>
      <c r="G26" s="512">
        <f t="shared" si="4"/>
        <v>180280</v>
      </c>
      <c r="H26" s="513">
        <f t="shared" si="4"/>
        <v>86658</v>
      </c>
      <c r="I26" s="512">
        <f t="shared" si="4"/>
        <v>8893</v>
      </c>
      <c r="J26" s="512">
        <f t="shared" si="4"/>
        <v>46160</v>
      </c>
      <c r="K26" s="513">
        <f t="shared" si="4"/>
        <v>2720</v>
      </c>
      <c r="L26" s="512">
        <f t="shared" si="4"/>
        <v>1095</v>
      </c>
      <c r="M26" s="512">
        <f t="shared" si="4"/>
        <v>28756</v>
      </c>
      <c r="N26" s="512">
        <f t="shared" si="4"/>
        <v>436</v>
      </c>
      <c r="O26" s="512">
        <f t="shared" si="4"/>
        <v>14973</v>
      </c>
      <c r="P26" s="512">
        <f t="shared" si="4"/>
        <v>8776</v>
      </c>
      <c r="Q26" s="526" t="s">
        <v>358</v>
      </c>
      <c r="R26" s="512">
        <f t="shared" si="4"/>
        <v>413</v>
      </c>
      <c r="S26" s="512">
        <f t="shared" si="4"/>
        <v>4158</v>
      </c>
      <c r="T26" s="1">
        <v>14</v>
      </c>
    </row>
    <row r="27" spans="1:72" ht="15.95" customHeight="1">
      <c r="A27" s="3"/>
      <c r="B27" s="206" t="s">
        <v>211</v>
      </c>
      <c r="C27" s="511"/>
      <c r="D27" s="511"/>
      <c r="E27" s="514"/>
      <c r="F27" s="511"/>
      <c r="G27" s="511"/>
      <c r="H27" s="514"/>
      <c r="I27" s="512"/>
      <c r="J27" s="512"/>
      <c r="K27" s="514"/>
      <c r="L27" s="511"/>
      <c r="M27" s="511"/>
      <c r="N27" s="511"/>
      <c r="O27" s="511"/>
      <c r="P27" s="511"/>
      <c r="Q27" s="511"/>
      <c r="R27" s="515"/>
      <c r="S27" s="515"/>
    </row>
    <row r="28" spans="1:72" ht="15.95" customHeight="1">
      <c r="A28" s="3">
        <v>15</v>
      </c>
      <c r="B28" s="208" t="s">
        <v>221</v>
      </c>
      <c r="C28" s="480">
        <f t="shared" si="0"/>
        <v>123860</v>
      </c>
      <c r="D28" s="516">
        <v>5229</v>
      </c>
      <c r="E28" s="517">
        <v>7326</v>
      </c>
      <c r="F28" s="518">
        <v>15904</v>
      </c>
      <c r="G28" s="519">
        <v>73811</v>
      </c>
      <c r="H28" s="520">
        <v>34841</v>
      </c>
      <c r="I28" s="521">
        <v>3580</v>
      </c>
      <c r="J28" s="522">
        <v>16508</v>
      </c>
      <c r="K28" s="523">
        <v>1027</v>
      </c>
      <c r="L28" s="507">
        <v>475</v>
      </c>
      <c r="M28" s="524">
        <v>10784</v>
      </c>
      <c r="N28" s="524">
        <v>190</v>
      </c>
      <c r="O28" s="523">
        <v>5700</v>
      </c>
      <c r="P28" s="516">
        <v>3489</v>
      </c>
      <c r="Q28" s="525" t="s">
        <v>358</v>
      </c>
      <c r="R28" s="515">
        <v>157</v>
      </c>
      <c r="S28" s="515">
        <v>1248</v>
      </c>
      <c r="T28" s="1">
        <v>15</v>
      </c>
    </row>
    <row r="29" spans="1:72" ht="15.95" customHeight="1">
      <c r="A29" s="3">
        <v>16</v>
      </c>
      <c r="B29" s="209" t="s">
        <v>222</v>
      </c>
      <c r="C29" s="480">
        <f t="shared" si="0"/>
        <v>193148</v>
      </c>
      <c r="D29" s="516">
        <v>8194</v>
      </c>
      <c r="E29" s="517">
        <v>13873</v>
      </c>
      <c r="F29" s="518">
        <v>27334</v>
      </c>
      <c r="G29" s="519">
        <v>106469</v>
      </c>
      <c r="H29" s="520">
        <v>51817</v>
      </c>
      <c r="I29" s="521">
        <v>5313</v>
      </c>
      <c r="J29" s="522">
        <v>29652</v>
      </c>
      <c r="K29" s="523">
        <v>1693</v>
      </c>
      <c r="L29" s="507">
        <v>620</v>
      </c>
      <c r="M29" s="524">
        <v>17972</v>
      </c>
      <c r="N29" s="524">
        <v>246</v>
      </c>
      <c r="O29" s="520">
        <v>9273</v>
      </c>
      <c r="P29" s="516">
        <v>5287</v>
      </c>
      <c r="Q29" s="516" t="s">
        <v>358</v>
      </c>
      <c r="R29" s="515">
        <v>256</v>
      </c>
      <c r="S29" s="515">
        <v>2910</v>
      </c>
      <c r="T29" s="1">
        <v>16</v>
      </c>
    </row>
    <row r="30" spans="1:72" ht="15.95" customHeight="1">
      <c r="A30" s="3">
        <v>17</v>
      </c>
      <c r="B30" s="204" t="s">
        <v>8</v>
      </c>
      <c r="C30" s="511">
        <f>SUM(D30:G30,I30:L30)</f>
        <v>637411</v>
      </c>
      <c r="D30" s="511">
        <f>SUM(D32:D34)</f>
        <v>21860</v>
      </c>
      <c r="E30" s="514">
        <f t="shared" ref="E30:S30" si="5">SUM(E32:E34)</f>
        <v>39979</v>
      </c>
      <c r="F30" s="511">
        <f t="shared" si="5"/>
        <v>82690</v>
      </c>
      <c r="G30" s="511">
        <f t="shared" si="5"/>
        <v>380409</v>
      </c>
      <c r="H30" s="514">
        <f t="shared" si="5"/>
        <v>188872</v>
      </c>
      <c r="I30" s="512">
        <f t="shared" si="5"/>
        <v>26556</v>
      </c>
      <c r="J30" s="512">
        <f t="shared" si="5"/>
        <v>78191</v>
      </c>
      <c r="K30" s="514">
        <f t="shared" si="5"/>
        <v>5013</v>
      </c>
      <c r="L30" s="511">
        <f t="shared" si="5"/>
        <v>2713</v>
      </c>
      <c r="M30" s="511">
        <f t="shared" si="5"/>
        <v>55204</v>
      </c>
      <c r="N30" s="511">
        <f t="shared" si="5"/>
        <v>712</v>
      </c>
      <c r="O30" s="511">
        <f t="shared" si="5"/>
        <v>21347</v>
      </c>
      <c r="P30" s="511">
        <f t="shared" si="5"/>
        <v>20726</v>
      </c>
      <c r="Q30" s="511">
        <f t="shared" si="5"/>
        <v>5065</v>
      </c>
      <c r="R30" s="511">
        <f t="shared" si="5"/>
        <v>1197</v>
      </c>
      <c r="S30" s="511">
        <f t="shared" si="5"/>
        <v>6157</v>
      </c>
      <c r="T30" s="1">
        <v>17</v>
      </c>
    </row>
    <row r="31" spans="1:72">
      <c r="A31" s="3"/>
      <c r="B31" s="206" t="s">
        <v>211</v>
      </c>
      <c r="C31" s="511"/>
      <c r="D31" s="511"/>
      <c r="E31" s="514"/>
      <c r="F31" s="511"/>
      <c r="G31" s="511"/>
      <c r="H31" s="514"/>
      <c r="I31" s="512"/>
      <c r="J31" s="512"/>
      <c r="K31" s="514"/>
      <c r="L31" s="511"/>
      <c r="M31" s="511"/>
      <c r="N31" s="511"/>
      <c r="O31" s="511"/>
      <c r="P31" s="511"/>
      <c r="Q31" s="511"/>
      <c r="R31" s="515"/>
      <c r="S31" s="515"/>
    </row>
    <row r="32" spans="1:72" ht="15.95" customHeight="1">
      <c r="A32" s="3">
        <v>18</v>
      </c>
      <c r="B32" s="208" t="s">
        <v>223</v>
      </c>
      <c r="C32" s="480">
        <f t="shared" si="0"/>
        <v>399277</v>
      </c>
      <c r="D32" s="516">
        <v>12521</v>
      </c>
      <c r="E32" s="517">
        <v>29378</v>
      </c>
      <c r="F32" s="518">
        <v>41781</v>
      </c>
      <c r="G32" s="519">
        <v>236353</v>
      </c>
      <c r="H32" s="520">
        <v>106106</v>
      </c>
      <c r="I32" s="521">
        <v>18417</v>
      </c>
      <c r="J32" s="522">
        <v>56301</v>
      </c>
      <c r="K32" s="523">
        <v>2630</v>
      </c>
      <c r="L32" s="507">
        <v>1896</v>
      </c>
      <c r="M32" s="524">
        <v>35460</v>
      </c>
      <c r="N32" s="524">
        <v>462</v>
      </c>
      <c r="O32" s="523">
        <v>12005</v>
      </c>
      <c r="P32" s="516">
        <v>13746</v>
      </c>
      <c r="Q32" s="516">
        <v>5065</v>
      </c>
      <c r="R32" s="515">
        <v>589</v>
      </c>
      <c r="S32" s="515">
        <v>3593</v>
      </c>
      <c r="T32" s="1">
        <v>18</v>
      </c>
    </row>
    <row r="33" spans="1:20" ht="15.95" customHeight="1">
      <c r="A33" s="3">
        <v>19</v>
      </c>
      <c r="B33" s="209" t="s">
        <v>224</v>
      </c>
      <c r="C33" s="480">
        <f t="shared" si="0"/>
        <v>134579</v>
      </c>
      <c r="D33" s="516">
        <v>5735</v>
      </c>
      <c r="E33" s="517">
        <v>6164</v>
      </c>
      <c r="F33" s="518">
        <v>24188</v>
      </c>
      <c r="G33" s="519">
        <v>78909</v>
      </c>
      <c r="H33" s="520">
        <v>43022</v>
      </c>
      <c r="I33" s="521">
        <v>5401</v>
      </c>
      <c r="J33" s="522">
        <v>12382</v>
      </c>
      <c r="K33" s="523">
        <v>1346</v>
      </c>
      <c r="L33" s="507">
        <v>454</v>
      </c>
      <c r="M33" s="524">
        <v>11339</v>
      </c>
      <c r="N33" s="524">
        <v>146</v>
      </c>
      <c r="O33" s="520">
        <v>5277</v>
      </c>
      <c r="P33" s="516">
        <v>4071</v>
      </c>
      <c r="Q33" s="525" t="s">
        <v>358</v>
      </c>
      <c r="R33" s="515">
        <v>410</v>
      </c>
      <c r="S33" s="515">
        <v>1435</v>
      </c>
      <c r="T33" s="1">
        <v>19</v>
      </c>
    </row>
    <row r="34" spans="1:20" ht="15.95" customHeight="1">
      <c r="A34" s="3">
        <v>20</v>
      </c>
      <c r="B34" s="208" t="s">
        <v>225</v>
      </c>
      <c r="C34" s="480">
        <f t="shared" si="0"/>
        <v>103555</v>
      </c>
      <c r="D34" s="516">
        <v>3604</v>
      </c>
      <c r="E34" s="517">
        <v>4437</v>
      </c>
      <c r="F34" s="518">
        <v>16721</v>
      </c>
      <c r="G34" s="519">
        <v>65147</v>
      </c>
      <c r="H34" s="520">
        <v>39744</v>
      </c>
      <c r="I34" s="521">
        <v>2738</v>
      </c>
      <c r="J34" s="522">
        <v>9508</v>
      </c>
      <c r="K34" s="523">
        <v>1037</v>
      </c>
      <c r="L34" s="507">
        <v>363</v>
      </c>
      <c r="M34" s="524">
        <v>8405</v>
      </c>
      <c r="N34" s="524">
        <v>104</v>
      </c>
      <c r="O34" s="523">
        <v>4065</v>
      </c>
      <c r="P34" s="516">
        <v>2909</v>
      </c>
      <c r="Q34" s="525" t="s">
        <v>358</v>
      </c>
      <c r="R34" s="515">
        <v>198</v>
      </c>
      <c r="S34" s="515">
        <v>1129</v>
      </c>
      <c r="T34" s="1">
        <v>20</v>
      </c>
    </row>
    <row r="35" spans="1:20" ht="15.95" customHeight="1">
      <c r="A35" s="1">
        <v>21</v>
      </c>
      <c r="B35" s="204" t="s">
        <v>9</v>
      </c>
      <c r="C35" s="511">
        <f t="shared" si="0"/>
        <v>803113</v>
      </c>
      <c r="D35" s="511">
        <f>SUM(D37:D39)</f>
        <v>25049</v>
      </c>
      <c r="E35" s="514">
        <f t="shared" ref="E35:S35" si="6">SUM(E37:E39)</f>
        <v>47109</v>
      </c>
      <c r="F35" s="511">
        <f t="shared" si="6"/>
        <v>79567</v>
      </c>
      <c r="G35" s="511">
        <f t="shared" si="6"/>
        <v>511151</v>
      </c>
      <c r="H35" s="514">
        <f t="shared" si="6"/>
        <v>307611</v>
      </c>
      <c r="I35" s="512">
        <f t="shared" si="6"/>
        <v>33391</v>
      </c>
      <c r="J35" s="512">
        <f t="shared" si="6"/>
        <v>99458</v>
      </c>
      <c r="K35" s="514">
        <f t="shared" si="6"/>
        <v>4333</v>
      </c>
      <c r="L35" s="511">
        <f t="shared" si="6"/>
        <v>3055</v>
      </c>
      <c r="M35" s="511">
        <f t="shared" si="6"/>
        <v>57591</v>
      </c>
      <c r="N35" s="511">
        <f t="shared" si="6"/>
        <v>680</v>
      </c>
      <c r="O35" s="511">
        <f t="shared" si="6"/>
        <v>18651</v>
      </c>
      <c r="P35" s="511">
        <f t="shared" si="6"/>
        <v>24273</v>
      </c>
      <c r="Q35" s="511">
        <f t="shared" si="6"/>
        <v>4967</v>
      </c>
      <c r="R35" s="511">
        <f t="shared" si="6"/>
        <v>832</v>
      </c>
      <c r="S35" s="511">
        <f t="shared" si="6"/>
        <v>8188</v>
      </c>
      <c r="T35" s="1">
        <v>21</v>
      </c>
    </row>
    <row r="36" spans="1:20">
      <c r="A36" s="3"/>
      <c r="B36" s="206" t="s">
        <v>211</v>
      </c>
      <c r="C36" s="511"/>
      <c r="D36" s="511"/>
      <c r="E36" s="514"/>
      <c r="F36" s="511"/>
      <c r="G36" s="511"/>
      <c r="H36" s="514"/>
      <c r="I36" s="512"/>
      <c r="J36" s="512"/>
      <c r="K36" s="514"/>
      <c r="L36" s="511"/>
      <c r="M36" s="511"/>
      <c r="N36" s="511"/>
      <c r="O36" s="511"/>
      <c r="P36" s="511"/>
      <c r="Q36" s="511"/>
      <c r="R36" s="515"/>
      <c r="S36" s="515"/>
    </row>
    <row r="37" spans="1:20" ht="15.95" customHeight="1">
      <c r="A37" s="3">
        <v>22</v>
      </c>
      <c r="B37" s="208" t="s">
        <v>226</v>
      </c>
      <c r="C37" s="480">
        <f t="shared" si="0"/>
        <v>529076</v>
      </c>
      <c r="D37" s="516">
        <v>15691</v>
      </c>
      <c r="E37" s="517">
        <v>28225</v>
      </c>
      <c r="F37" s="518">
        <v>51548</v>
      </c>
      <c r="G37" s="519">
        <v>333206</v>
      </c>
      <c r="H37" s="520">
        <v>193716</v>
      </c>
      <c r="I37" s="521">
        <v>23861</v>
      </c>
      <c r="J37" s="522">
        <v>71749</v>
      </c>
      <c r="K37" s="523">
        <v>2752</v>
      </c>
      <c r="L37" s="507">
        <v>2044</v>
      </c>
      <c r="M37" s="524">
        <v>40665</v>
      </c>
      <c r="N37" s="524">
        <v>522</v>
      </c>
      <c r="O37" s="523">
        <v>11903</v>
      </c>
      <c r="P37" s="516">
        <v>17474</v>
      </c>
      <c r="Q37" s="516">
        <v>4967</v>
      </c>
      <c r="R37" s="515">
        <v>560</v>
      </c>
      <c r="S37" s="515">
        <v>5239</v>
      </c>
      <c r="T37" s="1">
        <v>22</v>
      </c>
    </row>
    <row r="38" spans="1:20" ht="15.95" customHeight="1">
      <c r="A38" s="3">
        <v>23</v>
      </c>
      <c r="B38" s="209" t="s">
        <v>227</v>
      </c>
      <c r="C38" s="480">
        <f t="shared" si="0"/>
        <v>145549</v>
      </c>
      <c r="D38" s="516">
        <v>5048</v>
      </c>
      <c r="E38" s="517">
        <v>8875</v>
      </c>
      <c r="F38" s="518">
        <v>13614</v>
      </c>
      <c r="G38" s="519">
        <v>97044</v>
      </c>
      <c r="H38" s="520">
        <v>65448</v>
      </c>
      <c r="I38" s="521">
        <v>4100</v>
      </c>
      <c r="J38" s="522">
        <v>15545</v>
      </c>
      <c r="K38" s="523">
        <v>767</v>
      </c>
      <c r="L38" s="507">
        <v>556</v>
      </c>
      <c r="M38" s="524">
        <v>8549</v>
      </c>
      <c r="N38" s="524">
        <v>90</v>
      </c>
      <c r="O38" s="520">
        <v>2471</v>
      </c>
      <c r="P38" s="516">
        <v>4185</v>
      </c>
      <c r="Q38" s="525" t="s">
        <v>358</v>
      </c>
      <c r="R38" s="515">
        <v>151</v>
      </c>
      <c r="S38" s="515">
        <v>1652</v>
      </c>
      <c r="T38" s="1">
        <v>23</v>
      </c>
    </row>
    <row r="39" spans="1:20" ht="15.95" customHeight="1">
      <c r="A39" s="3">
        <v>24</v>
      </c>
      <c r="B39" s="208" t="s">
        <v>228</v>
      </c>
      <c r="C39" s="480">
        <f t="shared" si="0"/>
        <v>128488</v>
      </c>
      <c r="D39" s="516">
        <v>4310</v>
      </c>
      <c r="E39" s="517">
        <v>10009</v>
      </c>
      <c r="F39" s="518">
        <v>14405</v>
      </c>
      <c r="G39" s="519">
        <v>80901</v>
      </c>
      <c r="H39" s="520">
        <v>48447</v>
      </c>
      <c r="I39" s="521">
        <v>5430</v>
      </c>
      <c r="J39" s="522">
        <v>12164</v>
      </c>
      <c r="K39" s="523">
        <v>814</v>
      </c>
      <c r="L39" s="507">
        <v>455</v>
      </c>
      <c r="M39" s="524">
        <v>8377</v>
      </c>
      <c r="N39" s="524">
        <v>68</v>
      </c>
      <c r="O39" s="523">
        <v>4277</v>
      </c>
      <c r="P39" s="516">
        <v>2614</v>
      </c>
      <c r="Q39" s="525" t="s">
        <v>358</v>
      </c>
      <c r="R39" s="515">
        <v>121</v>
      </c>
      <c r="S39" s="515">
        <v>1297</v>
      </c>
      <c r="T39" s="1">
        <v>24</v>
      </c>
    </row>
    <row r="40" spans="1:20" ht="15.95" customHeight="1">
      <c r="A40" s="1">
        <v>25</v>
      </c>
      <c r="B40" s="204" t="s">
        <v>10</v>
      </c>
      <c r="C40" s="511">
        <f t="shared" si="0"/>
        <v>1594286</v>
      </c>
      <c r="D40" s="511">
        <f>SUM(D42:D47)</f>
        <v>47566</v>
      </c>
      <c r="E40" s="514">
        <f t="shared" ref="E40:S40" si="7">SUM(E42:E47)</f>
        <v>107954</v>
      </c>
      <c r="F40" s="511">
        <f t="shared" si="7"/>
        <v>179300</v>
      </c>
      <c r="G40" s="511">
        <f t="shared" si="7"/>
        <v>983192</v>
      </c>
      <c r="H40" s="514">
        <f t="shared" si="7"/>
        <v>516325</v>
      </c>
      <c r="I40" s="512">
        <f t="shared" si="7"/>
        <v>101407</v>
      </c>
      <c r="J40" s="512">
        <f t="shared" si="7"/>
        <v>158234</v>
      </c>
      <c r="K40" s="514">
        <f t="shared" si="7"/>
        <v>11886</v>
      </c>
      <c r="L40" s="511">
        <f t="shared" si="7"/>
        <v>4747</v>
      </c>
      <c r="M40" s="511">
        <f t="shared" si="7"/>
        <v>148120</v>
      </c>
      <c r="N40" s="511">
        <f t="shared" si="7"/>
        <v>1492</v>
      </c>
      <c r="O40" s="511">
        <f t="shared" si="7"/>
        <v>51417</v>
      </c>
      <c r="P40" s="511">
        <f t="shared" si="7"/>
        <v>63391</v>
      </c>
      <c r="Q40" s="511">
        <f t="shared" si="7"/>
        <v>14585</v>
      </c>
      <c r="R40" s="511">
        <f t="shared" si="7"/>
        <v>2824</v>
      </c>
      <c r="S40" s="511">
        <f t="shared" si="7"/>
        <v>14411</v>
      </c>
      <c r="T40" s="1">
        <v>25</v>
      </c>
    </row>
    <row r="41" spans="1:20">
      <c r="A41" s="3"/>
      <c r="B41" s="206" t="s">
        <v>211</v>
      </c>
      <c r="C41" s="511"/>
      <c r="D41" s="511"/>
      <c r="E41" s="514"/>
      <c r="F41" s="511"/>
      <c r="G41" s="511"/>
      <c r="H41" s="514"/>
      <c r="I41" s="512"/>
      <c r="J41" s="512"/>
      <c r="K41" s="514"/>
      <c r="L41" s="511"/>
      <c r="M41" s="511"/>
      <c r="N41" s="511"/>
      <c r="O41" s="511"/>
      <c r="P41" s="511"/>
      <c r="Q41" s="511"/>
      <c r="R41" s="515"/>
      <c r="S41" s="515"/>
    </row>
    <row r="42" spans="1:20" ht="15.95" customHeight="1">
      <c r="A42" s="3">
        <v>26</v>
      </c>
      <c r="B42" s="208" t="s">
        <v>229</v>
      </c>
      <c r="C42" s="480">
        <f t="shared" si="0"/>
        <v>745556</v>
      </c>
      <c r="D42" s="516">
        <v>14998</v>
      </c>
      <c r="E42" s="517">
        <v>50827</v>
      </c>
      <c r="F42" s="518">
        <v>69504</v>
      </c>
      <c r="G42" s="519">
        <v>460300</v>
      </c>
      <c r="H42" s="520">
        <v>250050</v>
      </c>
      <c r="I42" s="521">
        <v>84708</v>
      </c>
      <c r="J42" s="522">
        <v>56828</v>
      </c>
      <c r="K42" s="523">
        <v>6546</v>
      </c>
      <c r="L42" s="507">
        <v>1845</v>
      </c>
      <c r="M42" s="524">
        <v>78462</v>
      </c>
      <c r="N42" s="524">
        <v>790</v>
      </c>
      <c r="O42" s="523">
        <v>20684</v>
      </c>
      <c r="P42" s="516">
        <v>34529</v>
      </c>
      <c r="Q42" s="516">
        <v>14585</v>
      </c>
      <c r="R42" s="515">
        <v>1760</v>
      </c>
      <c r="S42" s="515">
        <v>6114</v>
      </c>
      <c r="T42" s="1">
        <v>26</v>
      </c>
    </row>
    <row r="43" spans="1:20" ht="15.95" customHeight="1">
      <c r="A43" s="3">
        <v>27</v>
      </c>
      <c r="B43" s="209" t="s">
        <v>230</v>
      </c>
      <c r="C43" s="480">
        <f t="shared" si="0"/>
        <v>253774</v>
      </c>
      <c r="D43" s="516">
        <v>9349</v>
      </c>
      <c r="E43" s="517">
        <v>20799</v>
      </c>
      <c r="F43" s="518">
        <v>35306</v>
      </c>
      <c r="G43" s="519">
        <v>149674</v>
      </c>
      <c r="H43" s="520">
        <v>53022</v>
      </c>
      <c r="I43" s="525" t="s">
        <v>358</v>
      </c>
      <c r="J43" s="522">
        <v>35859</v>
      </c>
      <c r="K43" s="523">
        <v>1662</v>
      </c>
      <c r="L43" s="507">
        <v>1125</v>
      </c>
      <c r="M43" s="524">
        <v>26896</v>
      </c>
      <c r="N43" s="524">
        <v>221</v>
      </c>
      <c r="O43" s="520">
        <v>11163</v>
      </c>
      <c r="P43" s="516">
        <v>13154</v>
      </c>
      <c r="Q43" s="525" t="s">
        <v>358</v>
      </c>
      <c r="R43" s="515">
        <v>332</v>
      </c>
      <c r="S43" s="515">
        <v>2026</v>
      </c>
      <c r="T43" s="1">
        <v>27</v>
      </c>
    </row>
    <row r="44" spans="1:20" ht="15.95" customHeight="1">
      <c r="A44" s="3">
        <v>28</v>
      </c>
      <c r="B44" s="208" t="s">
        <v>231</v>
      </c>
      <c r="C44" s="480">
        <f t="shared" si="0"/>
        <v>106933</v>
      </c>
      <c r="D44" s="516">
        <v>4325</v>
      </c>
      <c r="E44" s="517">
        <v>5474</v>
      </c>
      <c r="F44" s="518">
        <v>11735</v>
      </c>
      <c r="G44" s="519">
        <v>69479</v>
      </c>
      <c r="H44" s="520">
        <v>38474</v>
      </c>
      <c r="I44" s="521">
        <v>2164</v>
      </c>
      <c r="J44" s="522">
        <v>13023</v>
      </c>
      <c r="K44" s="523">
        <v>455</v>
      </c>
      <c r="L44" s="507">
        <v>278</v>
      </c>
      <c r="M44" s="524">
        <v>7343</v>
      </c>
      <c r="N44" s="524">
        <v>66</v>
      </c>
      <c r="O44" s="523">
        <v>3178</v>
      </c>
      <c r="P44" s="516">
        <v>2562</v>
      </c>
      <c r="Q44" s="525" t="s">
        <v>358</v>
      </c>
      <c r="R44" s="515">
        <v>78</v>
      </c>
      <c r="S44" s="515">
        <v>1459</v>
      </c>
      <c r="T44" s="1">
        <v>28</v>
      </c>
    </row>
    <row r="45" spans="1:20" ht="15.95" customHeight="1">
      <c r="A45" s="3">
        <v>29</v>
      </c>
      <c r="B45" s="209" t="s">
        <v>232</v>
      </c>
      <c r="C45" s="480">
        <f>SUM(D45:G45,I45:L45)</f>
        <v>192795</v>
      </c>
      <c r="D45" s="516">
        <v>7187</v>
      </c>
      <c r="E45" s="517">
        <v>11403</v>
      </c>
      <c r="F45" s="518">
        <v>26781</v>
      </c>
      <c r="G45" s="519">
        <v>120092</v>
      </c>
      <c r="H45" s="520">
        <v>66106</v>
      </c>
      <c r="I45" s="521">
        <v>6042</v>
      </c>
      <c r="J45" s="522">
        <v>18997</v>
      </c>
      <c r="K45" s="523">
        <v>1716</v>
      </c>
      <c r="L45" s="507">
        <v>577</v>
      </c>
      <c r="M45" s="524">
        <v>13693</v>
      </c>
      <c r="N45" s="524">
        <v>135</v>
      </c>
      <c r="O45" s="520">
        <v>6062</v>
      </c>
      <c r="P45" s="516">
        <v>5535</v>
      </c>
      <c r="Q45" s="525" t="s">
        <v>358</v>
      </c>
      <c r="R45" s="515">
        <v>332</v>
      </c>
      <c r="S45" s="515">
        <v>1629</v>
      </c>
      <c r="T45" s="1">
        <v>29</v>
      </c>
    </row>
    <row r="46" spans="1:20" ht="15.95" customHeight="1">
      <c r="A46" s="3">
        <v>30</v>
      </c>
      <c r="B46" s="208" t="s">
        <v>233</v>
      </c>
      <c r="C46" s="480">
        <f t="shared" si="0"/>
        <v>161140</v>
      </c>
      <c r="D46" s="516">
        <v>6584</v>
      </c>
      <c r="E46" s="517">
        <v>12212</v>
      </c>
      <c r="F46" s="518">
        <v>20938</v>
      </c>
      <c r="G46" s="519">
        <v>94785</v>
      </c>
      <c r="H46" s="520">
        <v>50941</v>
      </c>
      <c r="I46" s="521">
        <v>5102</v>
      </c>
      <c r="J46" s="522">
        <v>20252</v>
      </c>
      <c r="K46" s="523">
        <v>841</v>
      </c>
      <c r="L46" s="507">
        <v>426</v>
      </c>
      <c r="M46" s="524">
        <v>12410</v>
      </c>
      <c r="N46" s="524">
        <v>174</v>
      </c>
      <c r="O46" s="523">
        <v>6221</v>
      </c>
      <c r="P46" s="516">
        <v>4186</v>
      </c>
      <c r="Q46" s="525" t="s">
        <v>358</v>
      </c>
      <c r="R46" s="515">
        <v>168</v>
      </c>
      <c r="S46" s="515">
        <v>1661</v>
      </c>
      <c r="T46" s="1">
        <v>30</v>
      </c>
    </row>
    <row r="47" spans="1:20" ht="15.95" customHeight="1">
      <c r="A47" s="3">
        <v>31</v>
      </c>
      <c r="B47" s="209" t="s">
        <v>234</v>
      </c>
      <c r="C47" s="480">
        <f t="shared" si="0"/>
        <v>134088</v>
      </c>
      <c r="D47" s="516">
        <v>5123</v>
      </c>
      <c r="E47" s="517">
        <v>7239</v>
      </c>
      <c r="F47" s="518">
        <v>15036</v>
      </c>
      <c r="G47" s="519">
        <v>88862</v>
      </c>
      <c r="H47" s="520">
        <v>57732</v>
      </c>
      <c r="I47" s="521">
        <v>3391</v>
      </c>
      <c r="J47" s="522">
        <v>13275</v>
      </c>
      <c r="K47" s="523">
        <v>666</v>
      </c>
      <c r="L47" s="507">
        <v>496</v>
      </c>
      <c r="M47" s="524">
        <v>9316</v>
      </c>
      <c r="N47" s="524">
        <v>106</v>
      </c>
      <c r="O47" s="520">
        <v>4109</v>
      </c>
      <c r="P47" s="516">
        <v>3425</v>
      </c>
      <c r="Q47" s="525" t="s">
        <v>358</v>
      </c>
      <c r="R47" s="515">
        <v>154</v>
      </c>
      <c r="S47" s="515">
        <v>1522</v>
      </c>
      <c r="T47" s="1">
        <v>31</v>
      </c>
    </row>
    <row r="48" spans="1:20" ht="9" customHeight="1">
      <c r="A48" s="2"/>
      <c r="B48" s="211"/>
      <c r="R48" s="213"/>
    </row>
    <row r="49" spans="1:20" s="35" customFormat="1" ht="12.95" customHeight="1">
      <c r="A49" s="616" t="s">
        <v>235</v>
      </c>
      <c r="B49" s="616"/>
      <c r="C49" s="616"/>
      <c r="D49" s="616"/>
      <c r="E49" s="616"/>
      <c r="F49" s="616"/>
      <c r="G49" s="616"/>
      <c r="H49" s="616"/>
      <c r="I49" s="616"/>
      <c r="J49" s="616"/>
      <c r="K49" s="616"/>
      <c r="L49" s="616"/>
      <c r="M49" s="616"/>
      <c r="N49" s="616"/>
      <c r="O49" s="616"/>
      <c r="P49" s="616"/>
      <c r="Q49" s="616"/>
      <c r="R49" s="616"/>
      <c r="S49" s="616"/>
      <c r="T49" s="616"/>
    </row>
    <row r="50" spans="1:20" s="35" customFormat="1" ht="12.95" customHeight="1">
      <c r="A50" s="616" t="s">
        <v>415</v>
      </c>
      <c r="B50" s="616"/>
      <c r="C50" s="616"/>
      <c r="D50" s="616"/>
      <c r="E50" s="616"/>
      <c r="F50" s="616"/>
      <c r="G50" s="616"/>
      <c r="H50" s="616"/>
      <c r="I50" s="616"/>
      <c r="J50" s="616"/>
      <c r="K50" s="616"/>
      <c r="L50" s="616"/>
      <c r="M50" s="616"/>
      <c r="N50" s="616"/>
      <c r="O50" s="616"/>
      <c r="P50" s="616"/>
      <c r="Q50" s="616"/>
      <c r="R50" s="616"/>
      <c r="S50" s="616"/>
      <c r="T50" s="616"/>
    </row>
    <row r="51" spans="1:20" s="35" customFormat="1" ht="12.95" customHeight="1">
      <c r="A51" s="214" t="s">
        <v>236</v>
      </c>
      <c r="B51" s="214"/>
      <c r="C51" s="215"/>
      <c r="D51" s="215"/>
      <c r="E51" s="216"/>
      <c r="F51" s="215"/>
      <c r="G51" s="215"/>
      <c r="H51" s="216"/>
      <c r="I51" s="216"/>
      <c r="J51" s="217"/>
      <c r="K51" s="218"/>
      <c r="L51" s="219"/>
      <c r="M51" s="219"/>
      <c r="N51" s="219"/>
      <c r="O51" s="219"/>
      <c r="P51" s="219"/>
      <c r="Q51" s="218"/>
      <c r="R51" s="219"/>
      <c r="S51" s="219"/>
      <c r="T51" s="220"/>
    </row>
    <row r="52" spans="1:20" s="35" customFormat="1" ht="12.95" customHeight="1">
      <c r="A52" s="214" t="s">
        <v>414</v>
      </c>
      <c r="B52" s="214"/>
      <c r="C52" s="215"/>
      <c r="D52" s="215"/>
      <c r="E52" s="216"/>
      <c r="F52" s="215"/>
      <c r="G52" s="215"/>
      <c r="H52" s="216"/>
      <c r="I52" s="216"/>
      <c r="J52" s="221"/>
      <c r="K52" s="216"/>
      <c r="L52" s="215"/>
      <c r="M52" s="221"/>
      <c r="N52" s="221"/>
      <c r="O52" s="221"/>
      <c r="P52" s="221"/>
      <c r="Q52" s="222"/>
      <c r="R52" s="221"/>
      <c r="S52" s="221"/>
      <c r="T52" s="223"/>
    </row>
    <row r="53" spans="1:20" s="17" customFormat="1" ht="14.25" customHeight="1">
      <c r="A53" s="224" t="s">
        <v>422</v>
      </c>
      <c r="C53" s="33"/>
      <c r="D53" s="225"/>
      <c r="E53" s="226"/>
      <c r="F53" s="225"/>
      <c r="G53" s="226"/>
      <c r="H53" s="226"/>
      <c r="I53" s="33"/>
      <c r="J53" s="33"/>
      <c r="K53" s="227"/>
      <c r="L53" s="33"/>
      <c r="M53" s="33"/>
      <c r="N53" s="33"/>
      <c r="O53" s="227"/>
      <c r="P53" s="33"/>
      <c r="Q53" s="33"/>
      <c r="R53" s="32"/>
    </row>
    <row r="54" spans="1:20" s="17" customFormat="1" ht="12.75" customHeight="1">
      <c r="A54" s="228" t="s">
        <v>237</v>
      </c>
      <c r="C54" s="33"/>
      <c r="D54" s="225"/>
      <c r="E54" s="226"/>
      <c r="F54" s="225"/>
      <c r="G54" s="229"/>
      <c r="H54" s="226"/>
      <c r="I54" s="33"/>
      <c r="J54" s="33"/>
      <c r="K54" s="227"/>
      <c r="L54" s="33"/>
      <c r="M54" s="33"/>
      <c r="N54" s="33"/>
      <c r="O54" s="227"/>
      <c r="P54" s="33"/>
      <c r="Q54" s="33"/>
      <c r="R54" s="32"/>
    </row>
    <row r="55" spans="1:20" s="17" customFormat="1" ht="6.75" customHeight="1" thickBot="1">
      <c r="A55" s="19"/>
      <c r="C55" s="33"/>
      <c r="D55" s="225"/>
      <c r="E55" s="226"/>
      <c r="F55" s="225"/>
      <c r="G55" s="229"/>
      <c r="H55" s="226"/>
      <c r="I55" s="33"/>
      <c r="J55" s="33"/>
      <c r="K55" s="227"/>
      <c r="L55" s="33"/>
      <c r="M55" s="33"/>
      <c r="N55" s="33"/>
      <c r="O55" s="227"/>
      <c r="P55" s="33"/>
      <c r="Q55" s="33"/>
      <c r="R55" s="32"/>
    </row>
    <row r="56" spans="1:20" s="188" customFormat="1" ht="15" customHeight="1">
      <c r="A56" s="590" t="s">
        <v>186</v>
      </c>
      <c r="B56" s="593" t="s">
        <v>187</v>
      </c>
      <c r="C56" s="596" t="s">
        <v>188</v>
      </c>
      <c r="D56" s="596"/>
      <c r="E56" s="596"/>
      <c r="F56" s="596"/>
      <c r="G56" s="596"/>
      <c r="H56" s="596"/>
      <c r="I56" s="596"/>
      <c r="J56" s="596"/>
      <c r="K56" s="596"/>
      <c r="L56" s="597"/>
      <c r="M56" s="184" t="s">
        <v>189</v>
      </c>
      <c r="N56" s="185"/>
      <c r="O56" s="185"/>
      <c r="P56" s="185"/>
      <c r="Q56" s="186"/>
      <c r="R56" s="185"/>
      <c r="S56" s="187"/>
      <c r="T56" s="598" t="s">
        <v>190</v>
      </c>
    </row>
    <row r="57" spans="1:20" s="188" customFormat="1" ht="15" customHeight="1">
      <c r="A57" s="591"/>
      <c r="B57" s="594"/>
      <c r="C57" s="601" t="s">
        <v>191</v>
      </c>
      <c r="D57" s="602"/>
      <c r="E57" s="602"/>
      <c r="F57" s="602"/>
      <c r="G57" s="602"/>
      <c r="H57" s="602"/>
      <c r="I57" s="602"/>
      <c r="J57" s="602"/>
      <c r="K57" s="602"/>
      <c r="L57" s="602"/>
      <c r="M57" s="602"/>
      <c r="N57" s="602"/>
      <c r="O57" s="602"/>
      <c r="P57" s="602"/>
      <c r="Q57" s="602"/>
      <c r="R57" s="602"/>
      <c r="S57" s="603"/>
      <c r="T57" s="599"/>
    </row>
    <row r="58" spans="1:20" s="188" customFormat="1" ht="15.75" customHeight="1">
      <c r="A58" s="591"/>
      <c r="B58" s="594"/>
      <c r="C58" s="617" t="s">
        <v>192</v>
      </c>
      <c r="D58" s="607" t="s">
        <v>193</v>
      </c>
      <c r="E58" s="602"/>
      <c r="F58" s="602"/>
      <c r="G58" s="602"/>
      <c r="H58" s="602"/>
      <c r="I58" s="602"/>
      <c r="J58" s="602"/>
      <c r="K58" s="602"/>
      <c r="L58" s="603"/>
      <c r="M58" s="608" t="s">
        <v>194</v>
      </c>
      <c r="N58" s="611" t="s">
        <v>195</v>
      </c>
      <c r="O58" s="612"/>
      <c r="P58" s="612"/>
      <c r="Q58" s="612"/>
      <c r="R58" s="612"/>
      <c r="S58" s="613"/>
      <c r="T58" s="599"/>
    </row>
    <row r="59" spans="1:20" s="188" customFormat="1" ht="39.75" customHeight="1">
      <c r="A59" s="591"/>
      <c r="B59" s="594"/>
      <c r="C59" s="591"/>
      <c r="D59" s="614" t="s">
        <v>196</v>
      </c>
      <c r="E59" s="614" t="s">
        <v>197</v>
      </c>
      <c r="F59" s="604" t="s">
        <v>198</v>
      </c>
      <c r="G59" s="189" t="s">
        <v>199</v>
      </c>
      <c r="H59" s="190"/>
      <c r="I59" s="614" t="s">
        <v>200</v>
      </c>
      <c r="J59" s="608" t="s">
        <v>201</v>
      </c>
      <c r="K59" s="614" t="s">
        <v>202</v>
      </c>
      <c r="L59" s="608" t="s">
        <v>203</v>
      </c>
      <c r="M59" s="609"/>
      <c r="N59" s="614" t="s">
        <v>196</v>
      </c>
      <c r="O59" s="604" t="s">
        <v>198</v>
      </c>
      <c r="P59" s="608" t="s">
        <v>204</v>
      </c>
      <c r="Q59" s="614" t="s">
        <v>205</v>
      </c>
      <c r="R59" s="608" t="s">
        <v>206</v>
      </c>
      <c r="S59" s="608" t="s">
        <v>207</v>
      </c>
      <c r="T59" s="599"/>
    </row>
    <row r="60" spans="1:20" s="188" customFormat="1" ht="91.5" customHeight="1" thickBot="1">
      <c r="A60" s="592"/>
      <c r="B60" s="595"/>
      <c r="C60" s="592"/>
      <c r="D60" s="615"/>
      <c r="E60" s="615"/>
      <c r="F60" s="606"/>
      <c r="G60" s="191" t="s">
        <v>208</v>
      </c>
      <c r="H60" s="192" t="s">
        <v>209</v>
      </c>
      <c r="I60" s="615"/>
      <c r="J60" s="610"/>
      <c r="K60" s="615"/>
      <c r="L60" s="610"/>
      <c r="M60" s="610"/>
      <c r="N60" s="615"/>
      <c r="O60" s="606"/>
      <c r="P60" s="610"/>
      <c r="Q60" s="615"/>
      <c r="R60" s="610"/>
      <c r="S60" s="610"/>
      <c r="T60" s="600"/>
    </row>
    <row r="61" spans="1:20" s="202" customFormat="1" ht="7.15" customHeight="1">
      <c r="A61" s="193"/>
      <c r="B61" s="194"/>
      <c r="C61" s="230"/>
      <c r="D61" s="231"/>
      <c r="E61" s="232"/>
      <c r="F61" s="231"/>
      <c r="G61" s="233"/>
      <c r="H61" s="233"/>
      <c r="I61" s="234"/>
      <c r="J61" s="234"/>
      <c r="K61" s="232"/>
      <c r="L61" s="231"/>
      <c r="M61" s="235"/>
      <c r="N61" s="231"/>
      <c r="O61" s="232"/>
      <c r="P61" s="231"/>
      <c r="Q61" s="235"/>
      <c r="R61" s="201"/>
      <c r="S61" s="201"/>
    </row>
    <row r="62" spans="1:20" ht="15" customHeight="1">
      <c r="A62" s="3">
        <v>1</v>
      </c>
      <c r="B62" s="204" t="s">
        <v>238</v>
      </c>
      <c r="C62" s="511"/>
      <c r="D62" s="512"/>
      <c r="E62" s="513"/>
      <c r="F62" s="512"/>
      <c r="G62" s="512"/>
      <c r="H62" s="513"/>
      <c r="I62" s="512"/>
      <c r="J62" s="512"/>
      <c r="K62" s="513"/>
      <c r="L62" s="512"/>
      <c r="M62" s="512"/>
      <c r="N62" s="512"/>
      <c r="O62" s="512"/>
      <c r="P62" s="512"/>
      <c r="Q62" s="512"/>
      <c r="R62" s="512"/>
      <c r="S62" s="512"/>
      <c r="T62" s="2"/>
    </row>
    <row r="63" spans="1:20" ht="15" customHeight="1">
      <c r="A63" s="3"/>
      <c r="B63" s="209" t="s">
        <v>239</v>
      </c>
      <c r="C63" s="511">
        <f t="shared" ref="C63" si="8">SUM(D63:G63,I63:L63)</f>
        <v>239849</v>
      </c>
      <c r="D63" s="512">
        <v>9073</v>
      </c>
      <c r="E63" s="513">
        <v>13408</v>
      </c>
      <c r="F63" s="512">
        <v>24360</v>
      </c>
      <c r="G63" s="512">
        <v>149274</v>
      </c>
      <c r="H63" s="513">
        <v>84182</v>
      </c>
      <c r="I63" s="512">
        <v>7597</v>
      </c>
      <c r="J63" s="512">
        <v>33681</v>
      </c>
      <c r="K63" s="513">
        <v>1511</v>
      </c>
      <c r="L63" s="512">
        <v>945</v>
      </c>
      <c r="M63" s="512">
        <v>23592</v>
      </c>
      <c r="N63" s="512">
        <v>168</v>
      </c>
      <c r="O63" s="512">
        <v>12291</v>
      </c>
      <c r="P63" s="512">
        <v>6581</v>
      </c>
      <c r="Q63" s="512">
        <v>1111</v>
      </c>
      <c r="R63" s="512">
        <v>302</v>
      </c>
      <c r="S63" s="512">
        <v>3139</v>
      </c>
      <c r="T63" s="2">
        <v>1</v>
      </c>
    </row>
    <row r="64" spans="1:20" ht="15" customHeight="1">
      <c r="A64" s="3">
        <v>2</v>
      </c>
      <c r="B64" s="204" t="s">
        <v>12</v>
      </c>
      <c r="C64" s="511">
        <f t="shared" ref="C64:C98" si="9">SUM(D64:G64,I64:L64)</f>
        <v>507894</v>
      </c>
      <c r="D64" s="512">
        <f>SUM(D66:D69)</f>
        <v>16106</v>
      </c>
      <c r="E64" s="513">
        <f t="shared" ref="E64:S64" si="10">SUM(E66:E69)</f>
        <v>48370</v>
      </c>
      <c r="F64" s="512">
        <f t="shared" si="10"/>
        <v>54374</v>
      </c>
      <c r="G64" s="512">
        <f t="shared" si="10"/>
        <v>298796</v>
      </c>
      <c r="H64" s="513">
        <f t="shared" si="10"/>
        <v>205396</v>
      </c>
      <c r="I64" s="512">
        <f t="shared" si="10"/>
        <v>15731</v>
      </c>
      <c r="J64" s="512">
        <f t="shared" si="10"/>
        <v>67872</v>
      </c>
      <c r="K64" s="513">
        <f t="shared" si="10"/>
        <v>4610</v>
      </c>
      <c r="L64" s="512">
        <f t="shared" si="10"/>
        <v>2035</v>
      </c>
      <c r="M64" s="512">
        <f t="shared" si="10"/>
        <v>35866</v>
      </c>
      <c r="N64" s="512">
        <f t="shared" si="10"/>
        <v>289</v>
      </c>
      <c r="O64" s="512">
        <f t="shared" si="10"/>
        <v>14734</v>
      </c>
      <c r="P64" s="512">
        <f t="shared" si="10"/>
        <v>12050</v>
      </c>
      <c r="Q64" s="512">
        <f t="shared" si="10"/>
        <v>1826</v>
      </c>
      <c r="R64" s="512">
        <f t="shared" si="10"/>
        <v>566</v>
      </c>
      <c r="S64" s="512">
        <f t="shared" si="10"/>
        <v>6401</v>
      </c>
      <c r="T64" s="2">
        <v>2</v>
      </c>
    </row>
    <row r="65" spans="1:20" ht="15" customHeight="1">
      <c r="A65" s="3"/>
      <c r="B65" s="206" t="s">
        <v>240</v>
      </c>
      <c r="C65" s="511"/>
      <c r="D65" s="511"/>
      <c r="E65" s="514"/>
      <c r="F65" s="511"/>
      <c r="G65" s="511"/>
      <c r="H65" s="514"/>
      <c r="I65" s="512"/>
      <c r="J65" s="512"/>
      <c r="K65" s="514"/>
      <c r="L65" s="511"/>
      <c r="M65" s="511"/>
      <c r="N65" s="511"/>
      <c r="O65" s="511"/>
      <c r="P65" s="511"/>
      <c r="Q65" s="205"/>
      <c r="R65" s="207"/>
      <c r="S65" s="515"/>
      <c r="T65" s="2"/>
    </row>
    <row r="66" spans="1:20" ht="15" customHeight="1">
      <c r="A66" s="3">
        <v>3</v>
      </c>
      <c r="B66" s="209" t="s">
        <v>241</v>
      </c>
      <c r="C66" s="480">
        <f t="shared" si="9"/>
        <v>97116</v>
      </c>
      <c r="D66" s="521">
        <v>3223</v>
      </c>
      <c r="E66" s="517">
        <v>8199</v>
      </c>
      <c r="F66" s="527">
        <v>10429</v>
      </c>
      <c r="G66" s="528">
        <v>61069</v>
      </c>
      <c r="H66" s="520">
        <v>40956</v>
      </c>
      <c r="I66" s="522">
        <v>2318</v>
      </c>
      <c r="J66" s="522">
        <v>10508</v>
      </c>
      <c r="K66" s="520">
        <v>747</v>
      </c>
      <c r="L66" s="520">
        <v>623</v>
      </c>
      <c r="M66" s="529">
        <v>8186</v>
      </c>
      <c r="N66" s="524">
        <v>76</v>
      </c>
      <c r="O66" s="520">
        <v>4089</v>
      </c>
      <c r="P66" s="522">
        <v>2384</v>
      </c>
      <c r="Q66" s="525" t="s">
        <v>358</v>
      </c>
      <c r="R66" s="207">
        <v>147</v>
      </c>
      <c r="S66" s="515">
        <v>1490</v>
      </c>
      <c r="T66" s="2">
        <v>3</v>
      </c>
    </row>
    <row r="67" spans="1:20" ht="15" customHeight="1">
      <c r="A67" s="3">
        <v>4</v>
      </c>
      <c r="B67" s="209" t="s">
        <v>242</v>
      </c>
      <c r="C67" s="480">
        <f t="shared" si="9"/>
        <v>122926</v>
      </c>
      <c r="D67" s="521">
        <v>4384</v>
      </c>
      <c r="E67" s="517">
        <v>26040</v>
      </c>
      <c r="F67" s="527">
        <v>12396</v>
      </c>
      <c r="G67" s="528">
        <v>66284</v>
      </c>
      <c r="H67" s="520">
        <v>47549</v>
      </c>
      <c r="I67" s="522">
        <v>1827</v>
      </c>
      <c r="J67" s="522">
        <v>10999</v>
      </c>
      <c r="K67" s="520">
        <v>606</v>
      </c>
      <c r="L67" s="520">
        <v>390</v>
      </c>
      <c r="M67" s="529">
        <v>5417</v>
      </c>
      <c r="N67" s="524">
        <v>60</v>
      </c>
      <c r="O67" s="523">
        <v>2187</v>
      </c>
      <c r="P67" s="522">
        <v>1922</v>
      </c>
      <c r="Q67" s="525" t="s">
        <v>358</v>
      </c>
      <c r="R67" s="207">
        <v>99</v>
      </c>
      <c r="S67" s="515">
        <v>1149</v>
      </c>
      <c r="T67" s="2">
        <v>4</v>
      </c>
    </row>
    <row r="68" spans="1:20" ht="15" customHeight="1">
      <c r="A68" s="3">
        <v>5</v>
      </c>
      <c r="B68" s="209" t="s">
        <v>243</v>
      </c>
      <c r="C68" s="480">
        <f t="shared" si="9"/>
        <v>186760</v>
      </c>
      <c r="D68" s="521">
        <v>4945</v>
      </c>
      <c r="E68" s="517">
        <v>8651</v>
      </c>
      <c r="F68" s="527">
        <v>19269</v>
      </c>
      <c r="G68" s="528">
        <v>114812</v>
      </c>
      <c r="H68" s="520">
        <v>82714</v>
      </c>
      <c r="I68" s="522">
        <v>9291</v>
      </c>
      <c r="J68" s="522">
        <v>27834</v>
      </c>
      <c r="K68" s="520">
        <v>1225</v>
      </c>
      <c r="L68" s="520">
        <v>733</v>
      </c>
      <c r="M68" s="529">
        <v>14922</v>
      </c>
      <c r="N68" s="524">
        <v>101</v>
      </c>
      <c r="O68" s="520">
        <v>5600</v>
      </c>
      <c r="P68" s="522">
        <v>4795</v>
      </c>
      <c r="Q68" s="522">
        <v>1826</v>
      </c>
      <c r="R68" s="207">
        <v>220</v>
      </c>
      <c r="S68" s="515">
        <v>2380</v>
      </c>
      <c r="T68" s="2">
        <v>5</v>
      </c>
    </row>
    <row r="69" spans="1:20" ht="15" customHeight="1">
      <c r="A69" s="3">
        <v>6</v>
      </c>
      <c r="B69" s="209" t="s">
        <v>244</v>
      </c>
      <c r="C69" s="480">
        <f t="shared" si="9"/>
        <v>101092</v>
      </c>
      <c r="D69" s="521">
        <v>3554</v>
      </c>
      <c r="E69" s="517">
        <v>5480</v>
      </c>
      <c r="F69" s="527">
        <v>12280</v>
      </c>
      <c r="G69" s="528">
        <v>56631</v>
      </c>
      <c r="H69" s="520">
        <v>34177</v>
      </c>
      <c r="I69" s="522">
        <v>2295</v>
      </c>
      <c r="J69" s="522">
        <v>18531</v>
      </c>
      <c r="K69" s="520">
        <v>2032</v>
      </c>
      <c r="L69" s="520">
        <v>289</v>
      </c>
      <c r="M69" s="529">
        <v>7341</v>
      </c>
      <c r="N69" s="524">
        <v>52</v>
      </c>
      <c r="O69" s="523">
        <v>2858</v>
      </c>
      <c r="P69" s="522">
        <v>2949</v>
      </c>
      <c r="Q69" s="236" t="s">
        <v>358</v>
      </c>
      <c r="R69" s="207">
        <v>100</v>
      </c>
      <c r="S69" s="515">
        <v>1382</v>
      </c>
      <c r="T69" s="2">
        <v>6</v>
      </c>
    </row>
    <row r="70" spans="1:20" ht="15" customHeight="1">
      <c r="A70" s="3">
        <v>7</v>
      </c>
      <c r="B70" s="204" t="s">
        <v>13</v>
      </c>
      <c r="C70" s="511">
        <f t="shared" si="9"/>
        <v>341469</v>
      </c>
      <c r="D70" s="511">
        <f>SUM(D72:D74)</f>
        <v>11848</v>
      </c>
      <c r="E70" s="514">
        <f t="shared" ref="E70:S70" si="11">SUM(E72:E74)</f>
        <v>23461</v>
      </c>
      <c r="F70" s="511">
        <f t="shared" si="11"/>
        <v>41296</v>
      </c>
      <c r="G70" s="511">
        <f t="shared" si="11"/>
        <v>195386</v>
      </c>
      <c r="H70" s="514">
        <f t="shared" si="11"/>
        <v>104716</v>
      </c>
      <c r="I70" s="512">
        <f t="shared" si="11"/>
        <v>12486</v>
      </c>
      <c r="J70" s="512">
        <f t="shared" si="11"/>
        <v>53957</v>
      </c>
      <c r="K70" s="514">
        <f t="shared" si="11"/>
        <v>1604</v>
      </c>
      <c r="L70" s="511">
        <f t="shared" si="11"/>
        <v>1431</v>
      </c>
      <c r="M70" s="511">
        <f t="shared" si="11"/>
        <v>29627</v>
      </c>
      <c r="N70" s="511">
        <f t="shared" si="11"/>
        <v>372</v>
      </c>
      <c r="O70" s="511">
        <f t="shared" si="11"/>
        <v>13435</v>
      </c>
      <c r="P70" s="511">
        <f t="shared" si="11"/>
        <v>9977</v>
      </c>
      <c r="Q70" s="511">
        <f t="shared" si="11"/>
        <v>1716</v>
      </c>
      <c r="R70" s="205">
        <f t="shared" si="11"/>
        <v>363</v>
      </c>
      <c r="S70" s="511">
        <f t="shared" si="11"/>
        <v>3764</v>
      </c>
      <c r="T70" s="2">
        <v>7</v>
      </c>
    </row>
    <row r="71" spans="1:20" ht="15" customHeight="1">
      <c r="A71" s="3"/>
      <c r="B71" s="206" t="s">
        <v>240</v>
      </c>
      <c r="C71" s="511"/>
      <c r="D71" s="511"/>
      <c r="E71" s="514"/>
      <c r="F71" s="511"/>
      <c r="G71" s="511"/>
      <c r="H71" s="514"/>
      <c r="I71" s="512"/>
      <c r="J71" s="512"/>
      <c r="K71" s="514"/>
      <c r="L71" s="511"/>
      <c r="M71" s="511"/>
      <c r="N71" s="511"/>
      <c r="O71" s="511"/>
      <c r="P71" s="511"/>
      <c r="Q71" s="205"/>
      <c r="R71" s="207"/>
      <c r="S71" s="207"/>
      <c r="T71" s="2"/>
    </row>
    <row r="72" spans="1:20" ht="15" customHeight="1">
      <c r="A72" s="3">
        <v>8</v>
      </c>
      <c r="B72" s="209" t="s">
        <v>245</v>
      </c>
      <c r="C72" s="480">
        <f t="shared" si="9"/>
        <v>180730</v>
      </c>
      <c r="D72" s="521">
        <v>5280</v>
      </c>
      <c r="E72" s="517">
        <v>11377</v>
      </c>
      <c r="F72" s="527">
        <v>21825</v>
      </c>
      <c r="G72" s="528">
        <v>103623</v>
      </c>
      <c r="H72" s="520">
        <v>51013</v>
      </c>
      <c r="I72" s="522">
        <v>9004</v>
      </c>
      <c r="J72" s="522">
        <v>27936</v>
      </c>
      <c r="K72" s="520">
        <v>815</v>
      </c>
      <c r="L72" s="520">
        <v>870</v>
      </c>
      <c r="M72" s="529">
        <v>16590</v>
      </c>
      <c r="N72" s="524">
        <v>199</v>
      </c>
      <c r="O72" s="523">
        <v>7096</v>
      </c>
      <c r="P72" s="522">
        <v>5272</v>
      </c>
      <c r="Q72" s="525">
        <v>1716</v>
      </c>
      <c r="R72" s="207">
        <v>239</v>
      </c>
      <c r="S72" s="515">
        <v>2068</v>
      </c>
      <c r="T72" s="2">
        <v>8</v>
      </c>
    </row>
    <row r="73" spans="1:20" ht="15" customHeight="1">
      <c r="A73" s="3">
        <v>9</v>
      </c>
      <c r="B73" s="209" t="s">
        <v>246</v>
      </c>
      <c r="C73" s="480">
        <f t="shared" si="9"/>
        <v>70459</v>
      </c>
      <c r="D73" s="521">
        <v>2884</v>
      </c>
      <c r="E73" s="517">
        <v>5598</v>
      </c>
      <c r="F73" s="527">
        <v>8362</v>
      </c>
      <c r="G73" s="528">
        <v>37653</v>
      </c>
      <c r="H73" s="520">
        <v>23283</v>
      </c>
      <c r="I73" s="522">
        <v>1626</v>
      </c>
      <c r="J73" s="522">
        <v>13708</v>
      </c>
      <c r="K73" s="520">
        <v>392</v>
      </c>
      <c r="L73" s="520">
        <v>236</v>
      </c>
      <c r="M73" s="529">
        <v>6294</v>
      </c>
      <c r="N73" s="524">
        <v>54</v>
      </c>
      <c r="O73" s="520">
        <v>3493</v>
      </c>
      <c r="P73" s="522">
        <v>1857</v>
      </c>
      <c r="Q73" s="525" t="s">
        <v>358</v>
      </c>
      <c r="R73" s="207">
        <v>47</v>
      </c>
      <c r="S73" s="515">
        <v>843</v>
      </c>
      <c r="T73" s="2">
        <v>9</v>
      </c>
    </row>
    <row r="74" spans="1:20" ht="15" customHeight="1">
      <c r="A74" s="3">
        <v>10</v>
      </c>
      <c r="B74" s="209" t="s">
        <v>247</v>
      </c>
      <c r="C74" s="480">
        <f t="shared" si="9"/>
        <v>90280</v>
      </c>
      <c r="D74" s="521">
        <v>3684</v>
      </c>
      <c r="E74" s="517">
        <v>6486</v>
      </c>
      <c r="F74" s="527">
        <v>11109</v>
      </c>
      <c r="G74" s="528">
        <v>54110</v>
      </c>
      <c r="H74" s="520">
        <v>30420</v>
      </c>
      <c r="I74" s="522">
        <v>1856</v>
      </c>
      <c r="J74" s="522">
        <v>12313</v>
      </c>
      <c r="K74" s="520">
        <v>397</v>
      </c>
      <c r="L74" s="520">
        <v>325</v>
      </c>
      <c r="M74" s="529">
        <v>6743</v>
      </c>
      <c r="N74" s="524">
        <v>119</v>
      </c>
      <c r="O74" s="523">
        <v>2846</v>
      </c>
      <c r="P74" s="522">
        <v>2848</v>
      </c>
      <c r="Q74" s="236" t="s">
        <v>358</v>
      </c>
      <c r="R74" s="207">
        <v>77</v>
      </c>
      <c r="S74" s="515">
        <v>853</v>
      </c>
      <c r="T74" s="2">
        <v>10</v>
      </c>
    </row>
    <row r="75" spans="1:20" ht="15" customHeight="1">
      <c r="A75" s="3">
        <v>11</v>
      </c>
      <c r="B75" s="204" t="s">
        <v>14</v>
      </c>
      <c r="C75" s="511">
        <f t="shared" si="9"/>
        <v>716343</v>
      </c>
      <c r="D75" s="511">
        <f>SUM(D77:D78)</f>
        <v>21184</v>
      </c>
      <c r="E75" s="514">
        <f t="shared" ref="E75:S75" si="12">SUM(E77:E78)</f>
        <v>47346</v>
      </c>
      <c r="F75" s="511">
        <f t="shared" si="12"/>
        <v>90232</v>
      </c>
      <c r="G75" s="511">
        <f t="shared" si="12"/>
        <v>434587</v>
      </c>
      <c r="H75" s="514">
        <f t="shared" si="12"/>
        <v>233214</v>
      </c>
      <c r="I75" s="512">
        <f t="shared" si="12"/>
        <v>28083</v>
      </c>
      <c r="J75" s="512">
        <f t="shared" si="12"/>
        <v>89243</v>
      </c>
      <c r="K75" s="514">
        <f t="shared" si="12"/>
        <v>3534</v>
      </c>
      <c r="L75" s="511">
        <f t="shared" si="12"/>
        <v>2134</v>
      </c>
      <c r="M75" s="511">
        <f t="shared" si="12"/>
        <v>60554</v>
      </c>
      <c r="N75" s="511">
        <f t="shared" si="12"/>
        <v>647</v>
      </c>
      <c r="O75" s="511">
        <f t="shared" si="12"/>
        <v>24760</v>
      </c>
      <c r="P75" s="511">
        <f t="shared" si="12"/>
        <v>23833</v>
      </c>
      <c r="Q75" s="511">
        <f t="shared" si="12"/>
        <v>4052</v>
      </c>
      <c r="R75" s="511">
        <f t="shared" si="12"/>
        <v>766</v>
      </c>
      <c r="S75" s="511">
        <f t="shared" si="12"/>
        <v>6496</v>
      </c>
      <c r="T75" s="2">
        <v>11</v>
      </c>
    </row>
    <row r="76" spans="1:20" ht="15" customHeight="1">
      <c r="A76" s="3"/>
      <c r="B76" s="206" t="s">
        <v>240</v>
      </c>
      <c r="C76" s="511"/>
      <c r="D76" s="511"/>
      <c r="E76" s="514"/>
      <c r="F76" s="511"/>
      <c r="G76" s="511"/>
      <c r="H76" s="514"/>
      <c r="I76" s="512"/>
      <c r="J76" s="512"/>
      <c r="K76" s="514"/>
      <c r="L76" s="511"/>
      <c r="M76" s="511"/>
      <c r="N76" s="511"/>
      <c r="O76" s="511"/>
      <c r="P76" s="511"/>
      <c r="Q76" s="511"/>
      <c r="R76" s="515"/>
      <c r="S76" s="515"/>
      <c r="T76" s="2"/>
    </row>
    <row r="77" spans="1:20" ht="15" customHeight="1">
      <c r="A77" s="3">
        <v>12</v>
      </c>
      <c r="B77" s="209" t="s">
        <v>248</v>
      </c>
      <c r="C77" s="480">
        <f t="shared" si="9"/>
        <v>563699</v>
      </c>
      <c r="D77" s="521">
        <v>15934</v>
      </c>
      <c r="E77" s="517">
        <v>32332</v>
      </c>
      <c r="F77" s="527">
        <v>71350</v>
      </c>
      <c r="G77" s="528">
        <v>346216</v>
      </c>
      <c r="H77" s="520">
        <v>187703</v>
      </c>
      <c r="I77" s="522">
        <v>25298</v>
      </c>
      <c r="J77" s="522">
        <v>68140</v>
      </c>
      <c r="K77" s="520">
        <v>2805</v>
      </c>
      <c r="L77" s="520">
        <v>1624</v>
      </c>
      <c r="M77" s="529">
        <v>49456</v>
      </c>
      <c r="N77" s="524">
        <v>551</v>
      </c>
      <c r="O77" s="523">
        <v>19147</v>
      </c>
      <c r="P77" s="522">
        <v>19864</v>
      </c>
      <c r="Q77" s="516">
        <v>4052</v>
      </c>
      <c r="R77" s="515">
        <v>598</v>
      </c>
      <c r="S77" s="515">
        <v>5244</v>
      </c>
      <c r="T77" s="2">
        <v>12</v>
      </c>
    </row>
    <row r="78" spans="1:20" ht="15" customHeight="1">
      <c r="A78" s="3">
        <v>13</v>
      </c>
      <c r="B78" s="209" t="s">
        <v>249</v>
      </c>
      <c r="C78" s="480">
        <f t="shared" si="9"/>
        <v>152644</v>
      </c>
      <c r="D78" s="521">
        <v>5250</v>
      </c>
      <c r="E78" s="517">
        <v>15014</v>
      </c>
      <c r="F78" s="527">
        <v>18882</v>
      </c>
      <c r="G78" s="528">
        <v>88371</v>
      </c>
      <c r="H78" s="520">
        <v>45511</v>
      </c>
      <c r="I78" s="522">
        <v>2785</v>
      </c>
      <c r="J78" s="522">
        <v>21103</v>
      </c>
      <c r="K78" s="520">
        <v>729</v>
      </c>
      <c r="L78" s="520">
        <v>510</v>
      </c>
      <c r="M78" s="529">
        <v>11098</v>
      </c>
      <c r="N78" s="524">
        <v>96</v>
      </c>
      <c r="O78" s="520">
        <v>5613</v>
      </c>
      <c r="P78" s="522">
        <v>3969</v>
      </c>
      <c r="Q78" s="525" t="s">
        <v>358</v>
      </c>
      <c r="R78" s="515">
        <v>168</v>
      </c>
      <c r="S78" s="515">
        <v>1252</v>
      </c>
      <c r="T78" s="2">
        <v>13</v>
      </c>
    </row>
    <row r="79" spans="1:20" ht="15" customHeight="1">
      <c r="A79" s="3">
        <v>14</v>
      </c>
      <c r="B79" s="204" t="s">
        <v>15</v>
      </c>
      <c r="C79" s="511">
        <f t="shared" si="9"/>
        <v>1407837</v>
      </c>
      <c r="D79" s="511">
        <f>SUM(D81:D84)</f>
        <v>47199</v>
      </c>
      <c r="E79" s="514">
        <f t="shared" ref="E79:S79" si="13">SUM(E81:E84)</f>
        <v>70393</v>
      </c>
      <c r="F79" s="511">
        <f t="shared" si="13"/>
        <v>183995</v>
      </c>
      <c r="G79" s="511">
        <f t="shared" si="13"/>
        <v>804632</v>
      </c>
      <c r="H79" s="514">
        <f t="shared" si="13"/>
        <v>349389</v>
      </c>
      <c r="I79" s="512">
        <f t="shared" si="13"/>
        <v>58677</v>
      </c>
      <c r="J79" s="512">
        <f t="shared" si="13"/>
        <v>215628</v>
      </c>
      <c r="K79" s="514">
        <f t="shared" si="13"/>
        <v>23502</v>
      </c>
      <c r="L79" s="511">
        <f t="shared" si="13"/>
        <v>3811</v>
      </c>
      <c r="M79" s="511">
        <f t="shared" si="13"/>
        <v>109118</v>
      </c>
      <c r="N79" s="511">
        <f t="shared" si="13"/>
        <v>1489</v>
      </c>
      <c r="O79" s="511">
        <f t="shared" si="13"/>
        <v>44391</v>
      </c>
      <c r="P79" s="511">
        <f t="shared" si="13"/>
        <v>38563</v>
      </c>
      <c r="Q79" s="511">
        <f t="shared" si="13"/>
        <v>7980</v>
      </c>
      <c r="R79" s="511">
        <f t="shared" si="13"/>
        <v>2548</v>
      </c>
      <c r="S79" s="511">
        <f t="shared" si="13"/>
        <v>14147</v>
      </c>
      <c r="T79" s="2">
        <v>14</v>
      </c>
    </row>
    <row r="80" spans="1:20" ht="15" customHeight="1">
      <c r="A80" s="3"/>
      <c r="B80" s="206" t="s">
        <v>240</v>
      </c>
      <c r="C80" s="511"/>
      <c r="D80" s="511"/>
      <c r="E80" s="514"/>
      <c r="F80" s="511"/>
      <c r="G80" s="511"/>
      <c r="H80" s="514"/>
      <c r="I80" s="512"/>
      <c r="J80" s="512"/>
      <c r="K80" s="514"/>
      <c r="L80" s="511"/>
      <c r="M80" s="511"/>
      <c r="N80" s="511"/>
      <c r="O80" s="511"/>
      <c r="P80" s="511"/>
      <c r="Q80" s="205"/>
      <c r="R80" s="207"/>
      <c r="S80" s="515"/>
      <c r="T80" s="2"/>
    </row>
    <row r="81" spans="1:20" ht="15" customHeight="1">
      <c r="A81" s="3">
        <v>15</v>
      </c>
      <c r="B81" s="209" t="s">
        <v>250</v>
      </c>
      <c r="C81" s="480">
        <f t="shared" si="9"/>
        <v>180968</v>
      </c>
      <c r="D81" s="521">
        <v>5933</v>
      </c>
      <c r="E81" s="517">
        <v>6772</v>
      </c>
      <c r="F81" s="527">
        <v>20218</v>
      </c>
      <c r="G81" s="528">
        <v>114627</v>
      </c>
      <c r="H81" s="520">
        <v>52363</v>
      </c>
      <c r="I81" s="522">
        <v>8694</v>
      </c>
      <c r="J81" s="522">
        <v>23133</v>
      </c>
      <c r="K81" s="520">
        <v>1151</v>
      </c>
      <c r="L81" s="520">
        <v>440</v>
      </c>
      <c r="M81" s="529">
        <v>12336</v>
      </c>
      <c r="N81" s="524">
        <v>184</v>
      </c>
      <c r="O81" s="523">
        <v>5877</v>
      </c>
      <c r="P81" s="522">
        <v>4561</v>
      </c>
      <c r="Q81" s="525" t="s">
        <v>358</v>
      </c>
      <c r="R81" s="207">
        <v>184</v>
      </c>
      <c r="S81" s="515">
        <v>1530</v>
      </c>
      <c r="T81" s="2">
        <v>15</v>
      </c>
    </row>
    <row r="82" spans="1:20" ht="15" customHeight="1">
      <c r="A82" s="3">
        <v>16</v>
      </c>
      <c r="B82" s="209" t="s">
        <v>251</v>
      </c>
      <c r="C82" s="480">
        <f t="shared" si="9"/>
        <v>204115</v>
      </c>
      <c r="D82" s="521">
        <v>6835</v>
      </c>
      <c r="E82" s="517">
        <v>17194</v>
      </c>
      <c r="F82" s="527">
        <v>26279</v>
      </c>
      <c r="G82" s="528">
        <v>114797</v>
      </c>
      <c r="H82" s="520">
        <v>64598</v>
      </c>
      <c r="I82" s="522">
        <v>6285</v>
      </c>
      <c r="J82" s="522">
        <v>29331</v>
      </c>
      <c r="K82" s="520">
        <v>2817</v>
      </c>
      <c r="L82" s="520">
        <v>577</v>
      </c>
      <c r="M82" s="529">
        <v>16326</v>
      </c>
      <c r="N82" s="524">
        <v>190</v>
      </c>
      <c r="O82" s="523">
        <v>6916</v>
      </c>
      <c r="P82" s="522">
        <v>5930</v>
      </c>
      <c r="Q82" s="525">
        <v>898</v>
      </c>
      <c r="R82" s="515">
        <v>346</v>
      </c>
      <c r="S82" s="515">
        <v>2046</v>
      </c>
      <c r="T82" s="2">
        <v>16</v>
      </c>
    </row>
    <row r="83" spans="1:20" ht="15" customHeight="1">
      <c r="A83" s="3">
        <v>17</v>
      </c>
      <c r="B83" s="209" t="s">
        <v>252</v>
      </c>
      <c r="C83" s="480">
        <f t="shared" si="9"/>
        <v>447597</v>
      </c>
      <c r="D83" s="521">
        <v>15510</v>
      </c>
      <c r="E83" s="517">
        <v>21401</v>
      </c>
      <c r="F83" s="527">
        <v>62549</v>
      </c>
      <c r="G83" s="528">
        <v>247563</v>
      </c>
      <c r="H83" s="520">
        <v>106744</v>
      </c>
      <c r="I83" s="522">
        <v>12792</v>
      </c>
      <c r="J83" s="522">
        <v>76333</v>
      </c>
      <c r="K83" s="520">
        <v>10284</v>
      </c>
      <c r="L83" s="520">
        <v>1165</v>
      </c>
      <c r="M83" s="529">
        <v>33497</v>
      </c>
      <c r="N83" s="524">
        <v>377</v>
      </c>
      <c r="O83" s="523">
        <v>14937</v>
      </c>
      <c r="P83" s="522">
        <v>10879</v>
      </c>
      <c r="Q83" s="525">
        <v>2165</v>
      </c>
      <c r="R83" s="515">
        <v>969</v>
      </c>
      <c r="S83" s="515">
        <v>4170</v>
      </c>
      <c r="T83" s="2">
        <v>17</v>
      </c>
    </row>
    <row r="84" spans="1:20" ht="15" customHeight="1">
      <c r="A84" s="3">
        <v>18</v>
      </c>
      <c r="B84" s="209" t="s">
        <v>253</v>
      </c>
      <c r="C84" s="480">
        <f t="shared" si="9"/>
        <v>575157</v>
      </c>
      <c r="D84" s="521">
        <v>18921</v>
      </c>
      <c r="E84" s="517">
        <v>25026</v>
      </c>
      <c r="F84" s="527">
        <v>74949</v>
      </c>
      <c r="G84" s="528">
        <v>327645</v>
      </c>
      <c r="H84" s="520">
        <v>125684</v>
      </c>
      <c r="I84" s="522">
        <v>30906</v>
      </c>
      <c r="J84" s="522">
        <v>86831</v>
      </c>
      <c r="K84" s="520">
        <v>9250</v>
      </c>
      <c r="L84" s="520">
        <v>1629</v>
      </c>
      <c r="M84" s="529">
        <v>46959</v>
      </c>
      <c r="N84" s="524">
        <v>738</v>
      </c>
      <c r="O84" s="523">
        <v>16661</v>
      </c>
      <c r="P84" s="522">
        <v>17193</v>
      </c>
      <c r="Q84" s="525">
        <v>4917</v>
      </c>
      <c r="R84" s="515">
        <v>1049</v>
      </c>
      <c r="S84" s="515">
        <v>6401</v>
      </c>
      <c r="T84" s="2">
        <v>18</v>
      </c>
    </row>
    <row r="85" spans="1:20" ht="15" customHeight="1">
      <c r="A85" s="3">
        <v>19</v>
      </c>
      <c r="B85" s="204" t="s">
        <v>254</v>
      </c>
      <c r="C85" s="511"/>
      <c r="D85" s="511"/>
      <c r="E85" s="514"/>
      <c r="F85" s="511"/>
      <c r="G85" s="511"/>
      <c r="H85" s="514"/>
      <c r="I85" s="512"/>
      <c r="J85" s="512"/>
      <c r="K85" s="514"/>
      <c r="L85" s="511"/>
      <c r="M85" s="511"/>
      <c r="N85" s="511"/>
      <c r="O85" s="511"/>
      <c r="P85" s="511"/>
      <c r="Q85" s="511"/>
      <c r="R85" s="511"/>
      <c r="S85" s="511"/>
      <c r="T85" s="2"/>
    </row>
    <row r="86" spans="1:20" ht="15" customHeight="1">
      <c r="A86" s="3"/>
      <c r="B86" s="209" t="s">
        <v>255</v>
      </c>
      <c r="C86" s="511">
        <f t="shared" ref="C86" si="14">SUM(D86:G86,I86:L86)</f>
        <v>267906</v>
      </c>
      <c r="D86" s="511">
        <v>10275</v>
      </c>
      <c r="E86" s="514">
        <v>19371</v>
      </c>
      <c r="F86" s="511">
        <v>37032</v>
      </c>
      <c r="G86" s="511">
        <v>155120</v>
      </c>
      <c r="H86" s="514">
        <v>88150</v>
      </c>
      <c r="I86" s="512">
        <v>9802</v>
      </c>
      <c r="J86" s="512">
        <v>33275</v>
      </c>
      <c r="K86" s="514">
        <v>1777</v>
      </c>
      <c r="L86" s="511">
        <v>1254</v>
      </c>
      <c r="M86" s="511">
        <v>21498</v>
      </c>
      <c r="N86" s="511">
        <v>230</v>
      </c>
      <c r="O86" s="511">
        <v>8175</v>
      </c>
      <c r="P86" s="511">
        <v>8230</v>
      </c>
      <c r="Q86" s="511">
        <v>1215</v>
      </c>
      <c r="R86" s="511">
        <v>328</v>
      </c>
      <c r="S86" s="511">
        <v>3320</v>
      </c>
      <c r="T86" s="2">
        <v>19</v>
      </c>
    </row>
    <row r="87" spans="1:20" ht="15" customHeight="1">
      <c r="A87" s="3">
        <v>20</v>
      </c>
      <c r="B87" s="237" t="s">
        <v>17</v>
      </c>
      <c r="C87" s="511">
        <f t="shared" si="9"/>
        <v>454203</v>
      </c>
      <c r="D87" s="512">
        <f>SUM(D89:D90)</f>
        <v>13724</v>
      </c>
      <c r="E87" s="513">
        <f t="shared" ref="E87:S87" si="15">SUM(E89:E90)</f>
        <v>30922</v>
      </c>
      <c r="F87" s="512">
        <f t="shared" si="15"/>
        <v>50425</v>
      </c>
      <c r="G87" s="512">
        <f t="shared" si="15"/>
        <v>284698</v>
      </c>
      <c r="H87" s="513">
        <f t="shared" si="15"/>
        <v>120130</v>
      </c>
      <c r="I87" s="512">
        <f t="shared" si="15"/>
        <v>10741</v>
      </c>
      <c r="J87" s="512">
        <f t="shared" si="15"/>
        <v>59191</v>
      </c>
      <c r="K87" s="513">
        <f t="shared" si="15"/>
        <v>2581</v>
      </c>
      <c r="L87" s="512">
        <f t="shared" si="15"/>
        <v>1921</v>
      </c>
      <c r="M87" s="512">
        <f t="shared" si="15"/>
        <v>34574</v>
      </c>
      <c r="N87" s="512">
        <f t="shared" si="15"/>
        <v>439</v>
      </c>
      <c r="O87" s="512">
        <f t="shared" si="15"/>
        <v>17308</v>
      </c>
      <c r="P87" s="512">
        <f t="shared" si="15"/>
        <v>10740</v>
      </c>
      <c r="Q87" s="512">
        <f t="shared" si="15"/>
        <v>865</v>
      </c>
      <c r="R87" s="512">
        <f t="shared" si="15"/>
        <v>442</v>
      </c>
      <c r="S87" s="512">
        <f t="shared" si="15"/>
        <v>4780</v>
      </c>
      <c r="T87" s="2">
        <v>20</v>
      </c>
    </row>
    <row r="88" spans="1:20" ht="15" customHeight="1">
      <c r="A88" s="3"/>
      <c r="B88" s="206" t="s">
        <v>240</v>
      </c>
      <c r="C88" s="511"/>
      <c r="D88" s="511"/>
      <c r="E88" s="514"/>
      <c r="F88" s="511"/>
      <c r="G88" s="511"/>
      <c r="H88" s="514"/>
      <c r="I88" s="512"/>
      <c r="J88" s="512"/>
      <c r="K88" s="514"/>
      <c r="L88" s="511"/>
      <c r="M88" s="511"/>
      <c r="N88" s="511"/>
      <c r="O88" s="511"/>
      <c r="P88" s="511"/>
      <c r="Q88" s="205"/>
      <c r="R88" s="207"/>
      <c r="S88" s="515"/>
      <c r="T88" s="2"/>
    </row>
    <row r="89" spans="1:20" ht="15" customHeight="1">
      <c r="A89" s="3">
        <v>21</v>
      </c>
      <c r="B89" s="209" t="s">
        <v>256</v>
      </c>
      <c r="C89" s="480">
        <f t="shared" si="9"/>
        <v>226460</v>
      </c>
      <c r="D89" s="521">
        <v>6206</v>
      </c>
      <c r="E89" s="517">
        <v>9802</v>
      </c>
      <c r="F89" s="527">
        <v>18355</v>
      </c>
      <c r="G89" s="528">
        <v>154942</v>
      </c>
      <c r="H89" s="520">
        <v>47622</v>
      </c>
      <c r="I89" s="522">
        <v>3001</v>
      </c>
      <c r="J89" s="522">
        <v>32583</v>
      </c>
      <c r="K89" s="520">
        <v>668</v>
      </c>
      <c r="L89" s="520">
        <v>903</v>
      </c>
      <c r="M89" s="529">
        <v>12717</v>
      </c>
      <c r="N89" s="524">
        <v>157</v>
      </c>
      <c r="O89" s="523">
        <v>6244</v>
      </c>
      <c r="P89" s="522">
        <v>4307</v>
      </c>
      <c r="Q89" s="525" t="s">
        <v>358</v>
      </c>
      <c r="R89" s="207">
        <v>133</v>
      </c>
      <c r="S89" s="515">
        <v>1876</v>
      </c>
      <c r="T89" s="2">
        <v>21</v>
      </c>
    </row>
    <row r="90" spans="1:20" ht="15" customHeight="1">
      <c r="A90" s="3">
        <v>22</v>
      </c>
      <c r="B90" s="209" t="s">
        <v>257</v>
      </c>
      <c r="C90" s="480">
        <f t="shared" si="9"/>
        <v>227743</v>
      </c>
      <c r="D90" s="521">
        <v>7518</v>
      </c>
      <c r="E90" s="517">
        <v>21120</v>
      </c>
      <c r="F90" s="527">
        <v>32070</v>
      </c>
      <c r="G90" s="528">
        <v>129756</v>
      </c>
      <c r="H90" s="520">
        <v>72508</v>
      </c>
      <c r="I90" s="522">
        <v>7740</v>
      </c>
      <c r="J90" s="522">
        <v>26608</v>
      </c>
      <c r="K90" s="520">
        <v>1913</v>
      </c>
      <c r="L90" s="520">
        <v>1018</v>
      </c>
      <c r="M90" s="529">
        <v>21857</v>
      </c>
      <c r="N90" s="524">
        <v>282</v>
      </c>
      <c r="O90" s="523">
        <v>11064</v>
      </c>
      <c r="P90" s="522">
        <v>6433</v>
      </c>
      <c r="Q90" s="525">
        <v>865</v>
      </c>
      <c r="R90" s="515">
        <v>309</v>
      </c>
      <c r="S90" s="515">
        <v>2904</v>
      </c>
      <c r="T90" s="2">
        <v>22</v>
      </c>
    </row>
    <row r="91" spans="1:20" ht="15" customHeight="1">
      <c r="A91" s="3">
        <v>23</v>
      </c>
      <c r="B91" s="204" t="s">
        <v>18</v>
      </c>
      <c r="C91" s="511">
        <f t="shared" si="9"/>
        <v>930245</v>
      </c>
      <c r="D91" s="511">
        <f>SUM(D93:D95)</f>
        <v>32213</v>
      </c>
      <c r="E91" s="514">
        <f t="shared" ref="E91:S91" si="16">SUM(E93:E95)</f>
        <v>45203</v>
      </c>
      <c r="F91" s="511">
        <f t="shared" si="16"/>
        <v>90569</v>
      </c>
      <c r="G91" s="511">
        <f t="shared" si="16"/>
        <v>588262</v>
      </c>
      <c r="H91" s="514">
        <f t="shared" si="16"/>
        <v>306793</v>
      </c>
      <c r="I91" s="512">
        <f t="shared" si="16"/>
        <v>44646</v>
      </c>
      <c r="J91" s="512">
        <f t="shared" si="16"/>
        <v>114032</v>
      </c>
      <c r="K91" s="514">
        <f t="shared" si="16"/>
        <v>9208</v>
      </c>
      <c r="L91" s="511">
        <f t="shared" si="16"/>
        <v>6112</v>
      </c>
      <c r="M91" s="511">
        <f t="shared" si="16"/>
        <v>82303</v>
      </c>
      <c r="N91" s="511">
        <f t="shared" si="16"/>
        <v>693</v>
      </c>
      <c r="O91" s="511">
        <f t="shared" si="16"/>
        <v>25817</v>
      </c>
      <c r="P91" s="511">
        <f t="shared" si="16"/>
        <v>28513</v>
      </c>
      <c r="Q91" s="511">
        <f t="shared" si="16"/>
        <v>5230</v>
      </c>
      <c r="R91" s="511">
        <f t="shared" si="16"/>
        <v>1279</v>
      </c>
      <c r="S91" s="511">
        <f t="shared" si="16"/>
        <v>20771</v>
      </c>
      <c r="T91" s="2">
        <v>23</v>
      </c>
    </row>
    <row r="92" spans="1:20" ht="15" customHeight="1">
      <c r="A92" s="3"/>
      <c r="B92" s="206" t="s">
        <v>240</v>
      </c>
      <c r="C92" s="530"/>
      <c r="D92" s="512"/>
      <c r="E92" s="513"/>
      <c r="F92" s="512"/>
      <c r="G92" s="512"/>
      <c r="H92" s="513"/>
      <c r="I92" s="512"/>
      <c r="J92" s="512"/>
      <c r="K92" s="513"/>
      <c r="L92" s="512"/>
      <c r="M92" s="512"/>
      <c r="N92" s="512"/>
      <c r="O92" s="512"/>
      <c r="P92" s="512"/>
      <c r="Q92" s="205"/>
      <c r="R92" s="207"/>
      <c r="S92" s="515"/>
      <c r="T92" s="2"/>
    </row>
    <row r="93" spans="1:20" ht="15" customHeight="1">
      <c r="A93" s="3">
        <v>24</v>
      </c>
      <c r="B93" s="209" t="s">
        <v>258</v>
      </c>
      <c r="C93" s="480">
        <f t="shared" si="9"/>
        <v>159613</v>
      </c>
      <c r="D93" s="521">
        <v>6819</v>
      </c>
      <c r="E93" s="517">
        <v>8871</v>
      </c>
      <c r="F93" s="527">
        <v>15109</v>
      </c>
      <c r="G93" s="528">
        <v>100615</v>
      </c>
      <c r="H93" s="520">
        <v>53103</v>
      </c>
      <c r="I93" s="522">
        <v>8825</v>
      </c>
      <c r="J93" s="522">
        <v>17619</v>
      </c>
      <c r="K93" s="520">
        <v>1170</v>
      </c>
      <c r="L93" s="520">
        <v>585</v>
      </c>
      <c r="M93" s="529">
        <v>9552</v>
      </c>
      <c r="N93" s="524">
        <v>87</v>
      </c>
      <c r="O93" s="523">
        <v>3302</v>
      </c>
      <c r="P93" s="522">
        <v>4344</v>
      </c>
      <c r="Q93" s="525" t="s">
        <v>358</v>
      </c>
      <c r="R93" s="207">
        <v>141</v>
      </c>
      <c r="S93" s="515">
        <v>1678</v>
      </c>
      <c r="T93" s="2">
        <v>24</v>
      </c>
    </row>
    <row r="94" spans="1:20" ht="15" customHeight="1">
      <c r="A94" s="3">
        <v>25</v>
      </c>
      <c r="B94" s="209" t="s">
        <v>259</v>
      </c>
      <c r="C94" s="480">
        <f t="shared" si="9"/>
        <v>97532</v>
      </c>
      <c r="D94" s="521">
        <v>3823</v>
      </c>
      <c r="E94" s="517">
        <v>5762</v>
      </c>
      <c r="F94" s="527">
        <v>9651</v>
      </c>
      <c r="G94" s="528">
        <v>59291</v>
      </c>
      <c r="H94" s="520">
        <v>31411</v>
      </c>
      <c r="I94" s="522">
        <v>2694</v>
      </c>
      <c r="J94" s="522">
        <v>15334</v>
      </c>
      <c r="K94" s="520">
        <v>535</v>
      </c>
      <c r="L94" s="520">
        <v>442</v>
      </c>
      <c r="M94" s="529">
        <v>5869</v>
      </c>
      <c r="N94" s="524">
        <v>46</v>
      </c>
      <c r="O94" s="523">
        <v>1710</v>
      </c>
      <c r="P94" s="522">
        <v>2752</v>
      </c>
      <c r="Q94" s="525" t="s">
        <v>358</v>
      </c>
      <c r="R94" s="207">
        <v>117</v>
      </c>
      <c r="S94" s="515">
        <v>1244</v>
      </c>
      <c r="T94" s="2">
        <v>25</v>
      </c>
    </row>
    <row r="95" spans="1:20" ht="15" customHeight="1">
      <c r="A95" s="3">
        <v>26</v>
      </c>
      <c r="B95" s="209" t="s">
        <v>260</v>
      </c>
      <c r="C95" s="480">
        <f t="shared" si="9"/>
        <v>673100</v>
      </c>
      <c r="D95" s="521">
        <v>21571</v>
      </c>
      <c r="E95" s="517">
        <v>30570</v>
      </c>
      <c r="F95" s="527">
        <v>65809</v>
      </c>
      <c r="G95" s="528">
        <v>428356</v>
      </c>
      <c r="H95" s="520">
        <v>222279</v>
      </c>
      <c r="I95" s="522">
        <v>33127</v>
      </c>
      <c r="J95" s="522">
        <v>81079</v>
      </c>
      <c r="K95" s="520">
        <v>7503</v>
      </c>
      <c r="L95" s="520">
        <v>5085</v>
      </c>
      <c r="M95" s="529">
        <v>66882</v>
      </c>
      <c r="N95" s="524">
        <v>560</v>
      </c>
      <c r="O95" s="523">
        <v>20805</v>
      </c>
      <c r="P95" s="522">
        <v>21417</v>
      </c>
      <c r="Q95" s="525">
        <v>5230</v>
      </c>
      <c r="R95" s="515">
        <v>1021</v>
      </c>
      <c r="S95" s="515">
        <v>17849</v>
      </c>
      <c r="T95" s="2">
        <v>26</v>
      </c>
    </row>
    <row r="96" spans="1:20" ht="15" customHeight="1">
      <c r="A96" s="3">
        <v>27</v>
      </c>
      <c r="B96" s="238" t="s">
        <v>19</v>
      </c>
      <c r="C96" s="511">
        <f t="shared" si="9"/>
        <v>553663</v>
      </c>
      <c r="D96" s="512">
        <f>SUM(D98:D99)</f>
        <v>19867</v>
      </c>
      <c r="E96" s="513">
        <f t="shared" ref="E96:S96" si="17">SUM(E98:E99)</f>
        <v>45828</v>
      </c>
      <c r="F96" s="512">
        <f t="shared" si="17"/>
        <v>71979</v>
      </c>
      <c r="G96" s="512">
        <f t="shared" si="17"/>
        <v>317914</v>
      </c>
      <c r="H96" s="513">
        <f t="shared" si="17"/>
        <v>157060</v>
      </c>
      <c r="I96" s="512">
        <f t="shared" si="17"/>
        <v>15790</v>
      </c>
      <c r="J96" s="512">
        <f t="shared" si="17"/>
        <v>76788</v>
      </c>
      <c r="K96" s="513">
        <f t="shared" si="17"/>
        <v>3890</v>
      </c>
      <c r="L96" s="512">
        <f t="shared" si="17"/>
        <v>1607</v>
      </c>
      <c r="M96" s="512">
        <f t="shared" si="17"/>
        <v>46491</v>
      </c>
      <c r="N96" s="512">
        <f t="shared" si="17"/>
        <v>446</v>
      </c>
      <c r="O96" s="512">
        <f t="shared" si="17"/>
        <v>21289</v>
      </c>
      <c r="P96" s="512">
        <f t="shared" si="17"/>
        <v>16879</v>
      </c>
      <c r="Q96" s="512">
        <f t="shared" si="17"/>
        <v>2618</v>
      </c>
      <c r="R96" s="512">
        <f t="shared" si="17"/>
        <v>647</v>
      </c>
      <c r="S96" s="512">
        <f t="shared" si="17"/>
        <v>4612</v>
      </c>
      <c r="T96" s="2">
        <v>27</v>
      </c>
    </row>
    <row r="97" spans="1:20" ht="15" customHeight="1">
      <c r="A97" s="3"/>
      <c r="B97" s="206" t="s">
        <v>240</v>
      </c>
      <c r="C97" s="511"/>
      <c r="D97" s="511"/>
      <c r="E97" s="514"/>
      <c r="F97" s="511"/>
      <c r="G97" s="511"/>
      <c r="H97" s="514"/>
      <c r="I97" s="512"/>
      <c r="J97" s="512"/>
      <c r="K97" s="514"/>
      <c r="L97" s="511"/>
      <c r="M97" s="511"/>
      <c r="N97" s="511"/>
      <c r="O97" s="511"/>
      <c r="P97" s="511"/>
      <c r="Q97" s="511"/>
      <c r="R97" s="515"/>
      <c r="S97" s="515"/>
      <c r="T97" s="2"/>
    </row>
    <row r="98" spans="1:20" ht="15" customHeight="1">
      <c r="A98" s="3">
        <v>28</v>
      </c>
      <c r="B98" s="209" t="s">
        <v>261</v>
      </c>
      <c r="C98" s="480">
        <f t="shared" si="9"/>
        <v>201704</v>
      </c>
      <c r="D98" s="521">
        <v>6600</v>
      </c>
      <c r="E98" s="517">
        <v>22284</v>
      </c>
      <c r="F98" s="527">
        <v>25900</v>
      </c>
      <c r="G98" s="528">
        <v>105923</v>
      </c>
      <c r="H98" s="520">
        <v>55610</v>
      </c>
      <c r="I98" s="522">
        <v>5225</v>
      </c>
      <c r="J98" s="522">
        <v>33840</v>
      </c>
      <c r="K98" s="520">
        <v>1384</v>
      </c>
      <c r="L98" s="520">
        <v>548</v>
      </c>
      <c r="M98" s="529">
        <v>15829</v>
      </c>
      <c r="N98" s="524">
        <v>133</v>
      </c>
      <c r="O98" s="523">
        <v>8286</v>
      </c>
      <c r="P98" s="522">
        <v>5391</v>
      </c>
      <c r="Q98" s="525">
        <v>574</v>
      </c>
      <c r="R98" s="515">
        <v>168</v>
      </c>
      <c r="S98" s="515">
        <v>1277</v>
      </c>
      <c r="T98" s="2">
        <v>28</v>
      </c>
    </row>
    <row r="99" spans="1:20" ht="15" customHeight="1">
      <c r="A99" s="3">
        <v>29</v>
      </c>
      <c r="B99" s="209" t="s">
        <v>262</v>
      </c>
      <c r="C99" s="480">
        <f>SUM(D99:G99,I99:L99)</f>
        <v>351959</v>
      </c>
      <c r="D99" s="521">
        <v>13267</v>
      </c>
      <c r="E99" s="517">
        <v>23544</v>
      </c>
      <c r="F99" s="527">
        <v>46079</v>
      </c>
      <c r="G99" s="528">
        <v>211991</v>
      </c>
      <c r="H99" s="520">
        <v>101450</v>
      </c>
      <c r="I99" s="522">
        <v>10565</v>
      </c>
      <c r="J99" s="522">
        <v>42948</v>
      </c>
      <c r="K99" s="520">
        <v>2506</v>
      </c>
      <c r="L99" s="520">
        <v>1059</v>
      </c>
      <c r="M99" s="529">
        <v>30662</v>
      </c>
      <c r="N99" s="524">
        <v>313</v>
      </c>
      <c r="O99" s="523">
        <v>13003</v>
      </c>
      <c r="P99" s="522">
        <v>11488</v>
      </c>
      <c r="Q99" s="525">
        <v>2044</v>
      </c>
      <c r="R99" s="515">
        <v>479</v>
      </c>
      <c r="S99" s="515">
        <v>3335</v>
      </c>
      <c r="T99" s="2">
        <v>29</v>
      </c>
    </row>
    <row r="100" spans="1:20" ht="3" customHeight="1">
      <c r="A100" s="2"/>
      <c r="B100" s="211"/>
      <c r="C100" s="210"/>
      <c r="D100" s="239"/>
      <c r="E100" s="240"/>
      <c r="F100" s="239"/>
      <c r="G100" s="241"/>
      <c r="I100" s="239"/>
      <c r="J100" s="239"/>
      <c r="K100" s="241"/>
      <c r="L100" s="239"/>
      <c r="M100" s="239"/>
      <c r="N100" s="239"/>
      <c r="O100" s="241"/>
      <c r="P100" s="239"/>
      <c r="Q100" s="239"/>
    </row>
    <row r="101" spans="1:20" s="35" customFormat="1" ht="12">
      <c r="A101" s="616" t="s">
        <v>263</v>
      </c>
      <c r="B101" s="616"/>
      <c r="C101" s="616"/>
      <c r="D101" s="616"/>
      <c r="E101" s="616"/>
      <c r="F101" s="616"/>
      <c r="G101" s="616"/>
      <c r="H101" s="616"/>
      <c r="I101" s="616"/>
      <c r="J101" s="616"/>
      <c r="K101" s="616"/>
      <c r="L101" s="616"/>
      <c r="M101" s="616"/>
      <c r="N101" s="616"/>
      <c r="O101" s="616"/>
      <c r="P101" s="616"/>
      <c r="Q101" s="616"/>
      <c r="R101" s="616"/>
      <c r="S101" s="616"/>
      <c r="T101" s="616"/>
    </row>
    <row r="102" spans="1:20" s="35" customFormat="1" ht="12.95" customHeight="1">
      <c r="A102" s="616" t="s">
        <v>413</v>
      </c>
      <c r="B102" s="616"/>
      <c r="C102" s="616"/>
      <c r="D102" s="616"/>
      <c r="E102" s="616"/>
      <c r="F102" s="616"/>
      <c r="G102" s="616"/>
      <c r="H102" s="616"/>
      <c r="I102" s="616"/>
      <c r="J102" s="616"/>
      <c r="K102" s="616"/>
      <c r="L102" s="616"/>
      <c r="M102" s="616"/>
      <c r="N102" s="616"/>
      <c r="O102" s="616"/>
      <c r="P102" s="616"/>
      <c r="Q102" s="616"/>
      <c r="R102" s="616"/>
      <c r="S102" s="616"/>
      <c r="T102" s="616"/>
    </row>
    <row r="103" spans="1:20" s="243" customFormat="1" ht="11.25" customHeight="1">
      <c r="A103" s="242" t="s">
        <v>481</v>
      </c>
      <c r="E103" s="244"/>
      <c r="H103" s="244"/>
      <c r="I103" s="244"/>
      <c r="K103" s="244"/>
      <c r="L103" s="245"/>
      <c r="Q103" s="244"/>
      <c r="T103" s="246"/>
    </row>
    <row r="104" spans="1:20" s="35" customFormat="1" ht="12" customHeight="1">
      <c r="A104" s="247" t="s">
        <v>264</v>
      </c>
      <c r="E104" s="248"/>
      <c r="H104" s="248"/>
      <c r="I104" s="248"/>
      <c r="K104" s="249"/>
      <c r="L104" s="250"/>
      <c r="Q104" s="248"/>
      <c r="T104" s="223"/>
    </row>
    <row r="105" spans="1:20" s="35" customFormat="1" ht="12.95" customHeight="1">
      <c r="A105" s="214" t="s">
        <v>265</v>
      </c>
      <c r="B105" s="214"/>
      <c r="C105" s="215"/>
      <c r="D105" s="215"/>
      <c r="E105" s="216"/>
      <c r="F105" s="215"/>
      <c r="G105" s="215"/>
      <c r="H105" s="216"/>
      <c r="I105" s="216"/>
      <c r="J105" s="217"/>
      <c r="K105" s="218"/>
      <c r="L105" s="219"/>
      <c r="M105" s="219"/>
      <c r="N105" s="219"/>
      <c r="O105" s="219"/>
      <c r="P105" s="219"/>
      <c r="Q105" s="218"/>
      <c r="R105" s="219"/>
      <c r="S105" s="219"/>
      <c r="T105" s="220"/>
    </row>
    <row r="106" spans="1:20" s="35" customFormat="1" ht="12.95" customHeight="1">
      <c r="A106" s="214" t="s">
        <v>412</v>
      </c>
      <c r="B106" s="214"/>
      <c r="C106" s="215"/>
      <c r="D106" s="215"/>
      <c r="E106" s="216"/>
      <c r="F106" s="215"/>
      <c r="G106" s="215"/>
      <c r="H106" s="216"/>
      <c r="I106" s="216"/>
      <c r="J106" s="221"/>
      <c r="K106" s="216"/>
      <c r="L106" s="215"/>
      <c r="M106" s="221"/>
      <c r="N106" s="221"/>
      <c r="O106" s="221"/>
      <c r="P106" s="221"/>
      <c r="Q106" s="222"/>
      <c r="R106" s="221"/>
      <c r="S106" s="221"/>
      <c r="T106" s="223"/>
    </row>
    <row r="107" spans="1:20" s="214" customFormat="1" ht="12" customHeight="1">
      <c r="A107" s="251" t="s">
        <v>411</v>
      </c>
      <c r="E107" s="252"/>
      <c r="H107" s="252"/>
      <c r="I107" s="252"/>
      <c r="K107" s="252"/>
      <c r="Q107" s="252"/>
      <c r="T107" s="253"/>
    </row>
    <row r="108" spans="1:20" s="35" customFormat="1" ht="12" customHeight="1">
      <c r="A108" s="251" t="s">
        <v>266</v>
      </c>
      <c r="E108" s="248"/>
      <c r="H108" s="248"/>
      <c r="I108" s="248"/>
      <c r="K108" s="248"/>
      <c r="Q108" s="248"/>
      <c r="T108" s="223"/>
    </row>
    <row r="109" spans="1:20" ht="12.75">
      <c r="B109" s="1"/>
      <c r="C109" s="1"/>
    </row>
    <row r="114" spans="2:3" ht="12.75">
      <c r="B114" s="1"/>
      <c r="C114" s="1"/>
    </row>
    <row r="115" spans="2:3" ht="12.75">
      <c r="B115" s="1"/>
      <c r="C115" s="1"/>
    </row>
    <row r="116" spans="2:3" ht="12.75">
      <c r="B116" s="1"/>
      <c r="C116" s="1"/>
    </row>
    <row r="117" spans="2:3" ht="12.75">
      <c r="B117" s="1"/>
      <c r="C117" s="1"/>
    </row>
    <row r="118" spans="2:3" ht="12.75">
      <c r="B118" s="1"/>
      <c r="C118" s="1"/>
    </row>
    <row r="119" spans="2:3" ht="12.75">
      <c r="B119" s="1"/>
      <c r="C119" s="1"/>
    </row>
    <row r="120" spans="2:3" ht="12.75">
      <c r="B120" s="1"/>
      <c r="C120" s="1"/>
    </row>
    <row r="121" spans="2:3" ht="12.75">
      <c r="B121" s="1"/>
      <c r="C121" s="1"/>
    </row>
    <row r="122" spans="2:3" ht="12.75">
      <c r="B122" s="1"/>
      <c r="C122" s="1"/>
    </row>
    <row r="123" spans="2:3" ht="12.75">
      <c r="B123" s="1"/>
      <c r="C123" s="1"/>
    </row>
  </sheetData>
  <mergeCells count="48">
    <mergeCell ref="A102:T102"/>
    <mergeCell ref="N58:S58"/>
    <mergeCell ref="D59:D60"/>
    <mergeCell ref="E59:E60"/>
    <mergeCell ref="F59:F60"/>
    <mergeCell ref="I59:I60"/>
    <mergeCell ref="J59:J60"/>
    <mergeCell ref="K59:K60"/>
    <mergeCell ref="L59:L60"/>
    <mergeCell ref="N59:N60"/>
    <mergeCell ref="O59:O60"/>
    <mergeCell ref="P59:P60"/>
    <mergeCell ref="Q59:Q60"/>
    <mergeCell ref="R59:R60"/>
    <mergeCell ref="S59:S60"/>
    <mergeCell ref="A101:T101"/>
    <mergeCell ref="R7:R8"/>
    <mergeCell ref="A49:T49"/>
    <mergeCell ref="A50:T50"/>
    <mergeCell ref="A56:A60"/>
    <mergeCell ref="B56:B60"/>
    <mergeCell ref="C56:L56"/>
    <mergeCell ref="T56:T60"/>
    <mergeCell ref="C57:S57"/>
    <mergeCell ref="C58:C60"/>
    <mergeCell ref="D58:L58"/>
    <mergeCell ref="M58:M60"/>
    <mergeCell ref="L7:L8"/>
    <mergeCell ref="N7:N8"/>
    <mergeCell ref="O7:O8"/>
    <mergeCell ref="P7:P8"/>
    <mergeCell ref="Q7:Q8"/>
    <mergeCell ref="A4:A8"/>
    <mergeCell ref="B4:B8"/>
    <mergeCell ref="C4:L4"/>
    <mergeCell ref="T4:T8"/>
    <mergeCell ref="C5:S5"/>
    <mergeCell ref="C6:C8"/>
    <mergeCell ref="D6:L6"/>
    <mergeCell ref="M6:M8"/>
    <mergeCell ref="N6:S6"/>
    <mergeCell ref="D7:D8"/>
    <mergeCell ref="S7:S8"/>
    <mergeCell ref="E7:E8"/>
    <mergeCell ref="F7:F8"/>
    <mergeCell ref="I7:I8"/>
    <mergeCell ref="J7:J8"/>
    <mergeCell ref="K7:K8"/>
  </mergeCells>
  <pageMargins left="0.98425196850393704" right="0.98425196850393704" top="0.98425196850393704" bottom="0.98425196850393704" header="0.51181102362204722" footer="0.51181102362204722"/>
  <pageSetup paperSize="9" scale="80" orientation="portrait" r:id="rId1"/>
  <headerFooter alignWithMargins="0"/>
  <rowBreaks count="1" manualBreakCount="1">
    <brk id="52" max="16383" man="1"/>
  </rowBreaks>
  <colBreaks count="1" manualBreakCount="1">
    <brk id="9" max="1048575" man="1"/>
  </colBreaks>
</worksheet>
</file>

<file path=xl/worksheets/sheet5.xml><?xml version="1.0" encoding="utf-8"?>
<worksheet xmlns="http://schemas.openxmlformats.org/spreadsheetml/2006/main" xmlns:r="http://schemas.openxmlformats.org/officeDocument/2006/relationships">
  <dimension ref="A1:R30"/>
  <sheetViews>
    <sheetView topLeftCell="D1" workbookViewId="0"/>
  </sheetViews>
  <sheetFormatPr defaultColWidth="7.5703125" defaultRowHeight="12.75"/>
  <cols>
    <col min="1" max="1" width="4.28515625" style="1" customWidth="1"/>
    <col min="2" max="2" width="23" style="2" customWidth="1"/>
    <col min="3" max="3" width="10.7109375" style="1" customWidth="1"/>
    <col min="4" max="4" width="11.42578125" style="1" customWidth="1"/>
    <col min="5" max="5" width="10.140625" style="1" customWidth="1"/>
    <col min="6" max="6" width="9.5703125" style="1" customWidth="1"/>
    <col min="7" max="7" width="11.7109375" style="1" customWidth="1"/>
    <col min="8" max="8" width="9.7109375" style="1" customWidth="1"/>
    <col min="9" max="9" width="12.28515625" style="1" customWidth="1"/>
    <col min="10" max="10" width="9.85546875" style="1" customWidth="1"/>
    <col min="11" max="11" width="13.42578125" style="1" customWidth="1"/>
    <col min="12" max="12" width="9.28515625" style="1" customWidth="1"/>
    <col min="13" max="13" width="10.7109375" style="1" customWidth="1"/>
    <col min="14" max="14" width="8" style="1" customWidth="1"/>
    <col min="15" max="15" width="8.5703125" style="1" customWidth="1"/>
    <col min="16" max="17" width="9.7109375" style="1" customWidth="1"/>
    <col min="18" max="18" width="4.28515625" style="1" customWidth="1"/>
    <col min="19" max="256" width="7.5703125" style="1"/>
    <col min="257" max="257" width="4.28515625" style="1" customWidth="1"/>
    <col min="258" max="258" width="23" style="1" customWidth="1"/>
    <col min="259" max="259" width="10.7109375" style="1" customWidth="1"/>
    <col min="260" max="260" width="11.42578125" style="1" customWidth="1"/>
    <col min="261" max="261" width="10.140625" style="1" customWidth="1"/>
    <col min="262" max="262" width="9.5703125" style="1" customWidth="1"/>
    <col min="263" max="263" width="11.7109375" style="1" customWidth="1"/>
    <col min="264" max="264" width="9.7109375" style="1" customWidth="1"/>
    <col min="265" max="265" width="12.28515625" style="1" customWidth="1"/>
    <col min="266" max="266" width="9.85546875" style="1" customWidth="1"/>
    <col min="267" max="267" width="13.42578125" style="1" customWidth="1"/>
    <col min="268" max="268" width="9.28515625" style="1" customWidth="1"/>
    <col min="269" max="269" width="10.7109375" style="1" customWidth="1"/>
    <col min="270" max="270" width="8" style="1" customWidth="1"/>
    <col min="271" max="271" width="8.5703125" style="1" customWidth="1"/>
    <col min="272" max="273" width="9.7109375" style="1" customWidth="1"/>
    <col min="274" max="274" width="4.28515625" style="1" customWidth="1"/>
    <col min="275" max="512" width="7.5703125" style="1"/>
    <col min="513" max="513" width="4.28515625" style="1" customWidth="1"/>
    <col min="514" max="514" width="23" style="1" customWidth="1"/>
    <col min="515" max="515" width="10.7109375" style="1" customWidth="1"/>
    <col min="516" max="516" width="11.42578125" style="1" customWidth="1"/>
    <col min="517" max="517" width="10.140625" style="1" customWidth="1"/>
    <col min="518" max="518" width="9.5703125" style="1" customWidth="1"/>
    <col min="519" max="519" width="11.7109375" style="1" customWidth="1"/>
    <col min="520" max="520" width="9.7109375" style="1" customWidth="1"/>
    <col min="521" max="521" width="12.28515625" style="1" customWidth="1"/>
    <col min="522" max="522" width="9.85546875" style="1" customWidth="1"/>
    <col min="523" max="523" width="13.42578125" style="1" customWidth="1"/>
    <col min="524" max="524" width="9.28515625" style="1" customWidth="1"/>
    <col min="525" max="525" width="10.7109375" style="1" customWidth="1"/>
    <col min="526" max="526" width="8" style="1" customWidth="1"/>
    <col min="527" max="527" width="8.5703125" style="1" customWidth="1"/>
    <col min="528" max="529" width="9.7109375" style="1" customWidth="1"/>
    <col min="530" max="530" width="4.28515625" style="1" customWidth="1"/>
    <col min="531" max="768" width="7.5703125" style="1"/>
    <col min="769" max="769" width="4.28515625" style="1" customWidth="1"/>
    <col min="770" max="770" width="23" style="1" customWidth="1"/>
    <col min="771" max="771" width="10.7109375" style="1" customWidth="1"/>
    <col min="772" max="772" width="11.42578125" style="1" customWidth="1"/>
    <col min="773" max="773" width="10.140625" style="1" customWidth="1"/>
    <col min="774" max="774" width="9.5703125" style="1" customWidth="1"/>
    <col min="775" max="775" width="11.7109375" style="1" customWidth="1"/>
    <col min="776" max="776" width="9.7109375" style="1" customWidth="1"/>
    <col min="777" max="777" width="12.28515625" style="1" customWidth="1"/>
    <col min="778" max="778" width="9.85546875" style="1" customWidth="1"/>
    <col min="779" max="779" width="13.42578125" style="1" customWidth="1"/>
    <col min="780" max="780" width="9.28515625" style="1" customWidth="1"/>
    <col min="781" max="781" width="10.7109375" style="1" customWidth="1"/>
    <col min="782" max="782" width="8" style="1" customWidth="1"/>
    <col min="783" max="783" width="8.5703125" style="1" customWidth="1"/>
    <col min="784" max="785" width="9.7109375" style="1" customWidth="1"/>
    <col min="786" max="786" width="4.28515625" style="1" customWidth="1"/>
    <col min="787" max="1024" width="7.5703125" style="1"/>
    <col min="1025" max="1025" width="4.28515625" style="1" customWidth="1"/>
    <col min="1026" max="1026" width="23" style="1" customWidth="1"/>
    <col min="1027" max="1027" width="10.7109375" style="1" customWidth="1"/>
    <col min="1028" max="1028" width="11.42578125" style="1" customWidth="1"/>
    <col min="1029" max="1029" width="10.140625" style="1" customWidth="1"/>
    <col min="1030" max="1030" width="9.5703125" style="1" customWidth="1"/>
    <col min="1031" max="1031" width="11.7109375" style="1" customWidth="1"/>
    <col min="1032" max="1032" width="9.7109375" style="1" customWidth="1"/>
    <col min="1033" max="1033" width="12.28515625" style="1" customWidth="1"/>
    <col min="1034" max="1034" width="9.85546875" style="1" customWidth="1"/>
    <col min="1035" max="1035" width="13.42578125" style="1" customWidth="1"/>
    <col min="1036" max="1036" width="9.28515625" style="1" customWidth="1"/>
    <col min="1037" max="1037" width="10.7109375" style="1" customWidth="1"/>
    <col min="1038" max="1038" width="8" style="1" customWidth="1"/>
    <col min="1039" max="1039" width="8.5703125" style="1" customWidth="1"/>
    <col min="1040" max="1041" width="9.7109375" style="1" customWidth="1"/>
    <col min="1042" max="1042" width="4.28515625" style="1" customWidth="1"/>
    <col min="1043" max="1280" width="7.5703125" style="1"/>
    <col min="1281" max="1281" width="4.28515625" style="1" customWidth="1"/>
    <col min="1282" max="1282" width="23" style="1" customWidth="1"/>
    <col min="1283" max="1283" width="10.7109375" style="1" customWidth="1"/>
    <col min="1284" max="1284" width="11.42578125" style="1" customWidth="1"/>
    <col min="1285" max="1285" width="10.140625" style="1" customWidth="1"/>
    <col min="1286" max="1286" width="9.5703125" style="1" customWidth="1"/>
    <col min="1287" max="1287" width="11.7109375" style="1" customWidth="1"/>
    <col min="1288" max="1288" width="9.7109375" style="1" customWidth="1"/>
    <col min="1289" max="1289" width="12.28515625" style="1" customWidth="1"/>
    <col min="1290" max="1290" width="9.85546875" style="1" customWidth="1"/>
    <col min="1291" max="1291" width="13.42578125" style="1" customWidth="1"/>
    <col min="1292" max="1292" width="9.28515625" style="1" customWidth="1"/>
    <col min="1293" max="1293" width="10.7109375" style="1" customWidth="1"/>
    <col min="1294" max="1294" width="8" style="1" customWidth="1"/>
    <col min="1295" max="1295" width="8.5703125" style="1" customWidth="1"/>
    <col min="1296" max="1297" width="9.7109375" style="1" customWidth="1"/>
    <col min="1298" max="1298" width="4.28515625" style="1" customWidth="1"/>
    <col min="1299" max="1536" width="7.5703125" style="1"/>
    <col min="1537" max="1537" width="4.28515625" style="1" customWidth="1"/>
    <col min="1538" max="1538" width="23" style="1" customWidth="1"/>
    <col min="1539" max="1539" width="10.7109375" style="1" customWidth="1"/>
    <col min="1540" max="1540" width="11.42578125" style="1" customWidth="1"/>
    <col min="1541" max="1541" width="10.140625" style="1" customWidth="1"/>
    <col min="1542" max="1542" width="9.5703125" style="1" customWidth="1"/>
    <col min="1543" max="1543" width="11.7109375" style="1" customWidth="1"/>
    <col min="1544" max="1544" width="9.7109375" style="1" customWidth="1"/>
    <col min="1545" max="1545" width="12.28515625" style="1" customWidth="1"/>
    <col min="1546" max="1546" width="9.85546875" style="1" customWidth="1"/>
    <col min="1547" max="1547" width="13.42578125" style="1" customWidth="1"/>
    <col min="1548" max="1548" width="9.28515625" style="1" customWidth="1"/>
    <col min="1549" max="1549" width="10.7109375" style="1" customWidth="1"/>
    <col min="1550" max="1550" width="8" style="1" customWidth="1"/>
    <col min="1551" max="1551" width="8.5703125" style="1" customWidth="1"/>
    <col min="1552" max="1553" width="9.7109375" style="1" customWidth="1"/>
    <col min="1554" max="1554" width="4.28515625" style="1" customWidth="1"/>
    <col min="1555" max="1792" width="7.5703125" style="1"/>
    <col min="1793" max="1793" width="4.28515625" style="1" customWidth="1"/>
    <col min="1794" max="1794" width="23" style="1" customWidth="1"/>
    <col min="1795" max="1795" width="10.7109375" style="1" customWidth="1"/>
    <col min="1796" max="1796" width="11.42578125" style="1" customWidth="1"/>
    <col min="1797" max="1797" width="10.140625" style="1" customWidth="1"/>
    <col min="1798" max="1798" width="9.5703125" style="1" customWidth="1"/>
    <col min="1799" max="1799" width="11.7109375" style="1" customWidth="1"/>
    <col min="1800" max="1800" width="9.7109375" style="1" customWidth="1"/>
    <col min="1801" max="1801" width="12.28515625" style="1" customWidth="1"/>
    <col min="1802" max="1802" width="9.85546875" style="1" customWidth="1"/>
    <col min="1803" max="1803" width="13.42578125" style="1" customWidth="1"/>
    <col min="1804" max="1804" width="9.28515625" style="1" customWidth="1"/>
    <col min="1805" max="1805" width="10.7109375" style="1" customWidth="1"/>
    <col min="1806" max="1806" width="8" style="1" customWidth="1"/>
    <col min="1807" max="1807" width="8.5703125" style="1" customWidth="1"/>
    <col min="1808" max="1809" width="9.7109375" style="1" customWidth="1"/>
    <col min="1810" max="1810" width="4.28515625" style="1" customWidth="1"/>
    <col min="1811" max="2048" width="7.5703125" style="1"/>
    <col min="2049" max="2049" width="4.28515625" style="1" customWidth="1"/>
    <col min="2050" max="2050" width="23" style="1" customWidth="1"/>
    <col min="2051" max="2051" width="10.7109375" style="1" customWidth="1"/>
    <col min="2052" max="2052" width="11.42578125" style="1" customWidth="1"/>
    <col min="2053" max="2053" width="10.140625" style="1" customWidth="1"/>
    <col min="2054" max="2054" width="9.5703125" style="1" customWidth="1"/>
    <col min="2055" max="2055" width="11.7109375" style="1" customWidth="1"/>
    <col min="2056" max="2056" width="9.7109375" style="1" customWidth="1"/>
    <col min="2057" max="2057" width="12.28515625" style="1" customWidth="1"/>
    <col min="2058" max="2058" width="9.85546875" style="1" customWidth="1"/>
    <col min="2059" max="2059" width="13.42578125" style="1" customWidth="1"/>
    <col min="2060" max="2060" width="9.28515625" style="1" customWidth="1"/>
    <col min="2061" max="2061" width="10.7109375" style="1" customWidth="1"/>
    <col min="2062" max="2062" width="8" style="1" customWidth="1"/>
    <col min="2063" max="2063" width="8.5703125" style="1" customWidth="1"/>
    <col min="2064" max="2065" width="9.7109375" style="1" customWidth="1"/>
    <col min="2066" max="2066" width="4.28515625" style="1" customWidth="1"/>
    <col min="2067" max="2304" width="7.5703125" style="1"/>
    <col min="2305" max="2305" width="4.28515625" style="1" customWidth="1"/>
    <col min="2306" max="2306" width="23" style="1" customWidth="1"/>
    <col min="2307" max="2307" width="10.7109375" style="1" customWidth="1"/>
    <col min="2308" max="2308" width="11.42578125" style="1" customWidth="1"/>
    <col min="2309" max="2309" width="10.140625" style="1" customWidth="1"/>
    <col min="2310" max="2310" width="9.5703125" style="1" customWidth="1"/>
    <col min="2311" max="2311" width="11.7109375" style="1" customWidth="1"/>
    <col min="2312" max="2312" width="9.7109375" style="1" customWidth="1"/>
    <col min="2313" max="2313" width="12.28515625" style="1" customWidth="1"/>
    <col min="2314" max="2314" width="9.85546875" style="1" customWidth="1"/>
    <col min="2315" max="2315" width="13.42578125" style="1" customWidth="1"/>
    <col min="2316" max="2316" width="9.28515625" style="1" customWidth="1"/>
    <col min="2317" max="2317" width="10.7109375" style="1" customWidth="1"/>
    <col min="2318" max="2318" width="8" style="1" customWidth="1"/>
    <col min="2319" max="2319" width="8.5703125" style="1" customWidth="1"/>
    <col min="2320" max="2321" width="9.7109375" style="1" customWidth="1"/>
    <col min="2322" max="2322" width="4.28515625" style="1" customWidth="1"/>
    <col min="2323" max="2560" width="7.5703125" style="1"/>
    <col min="2561" max="2561" width="4.28515625" style="1" customWidth="1"/>
    <col min="2562" max="2562" width="23" style="1" customWidth="1"/>
    <col min="2563" max="2563" width="10.7109375" style="1" customWidth="1"/>
    <col min="2564" max="2564" width="11.42578125" style="1" customWidth="1"/>
    <col min="2565" max="2565" width="10.140625" style="1" customWidth="1"/>
    <col min="2566" max="2566" width="9.5703125" style="1" customWidth="1"/>
    <col min="2567" max="2567" width="11.7109375" style="1" customWidth="1"/>
    <col min="2568" max="2568" width="9.7109375" style="1" customWidth="1"/>
    <col min="2569" max="2569" width="12.28515625" style="1" customWidth="1"/>
    <col min="2570" max="2570" width="9.85546875" style="1" customWidth="1"/>
    <col min="2571" max="2571" width="13.42578125" style="1" customWidth="1"/>
    <col min="2572" max="2572" width="9.28515625" style="1" customWidth="1"/>
    <col min="2573" max="2573" width="10.7109375" style="1" customWidth="1"/>
    <col min="2574" max="2574" width="8" style="1" customWidth="1"/>
    <col min="2575" max="2575" width="8.5703125" style="1" customWidth="1"/>
    <col min="2576" max="2577" width="9.7109375" style="1" customWidth="1"/>
    <col min="2578" max="2578" width="4.28515625" style="1" customWidth="1"/>
    <col min="2579" max="2816" width="7.5703125" style="1"/>
    <col min="2817" max="2817" width="4.28515625" style="1" customWidth="1"/>
    <col min="2818" max="2818" width="23" style="1" customWidth="1"/>
    <col min="2819" max="2819" width="10.7109375" style="1" customWidth="1"/>
    <col min="2820" max="2820" width="11.42578125" style="1" customWidth="1"/>
    <col min="2821" max="2821" width="10.140625" style="1" customWidth="1"/>
    <col min="2822" max="2822" width="9.5703125" style="1" customWidth="1"/>
    <col min="2823" max="2823" width="11.7109375" style="1" customWidth="1"/>
    <col min="2824" max="2824" width="9.7109375" style="1" customWidth="1"/>
    <col min="2825" max="2825" width="12.28515625" style="1" customWidth="1"/>
    <col min="2826" max="2826" width="9.85546875" style="1" customWidth="1"/>
    <col min="2827" max="2827" width="13.42578125" style="1" customWidth="1"/>
    <col min="2828" max="2828" width="9.28515625" style="1" customWidth="1"/>
    <col min="2829" max="2829" width="10.7109375" style="1" customWidth="1"/>
    <col min="2830" max="2830" width="8" style="1" customWidth="1"/>
    <col min="2831" max="2831" width="8.5703125" style="1" customWidth="1"/>
    <col min="2832" max="2833" width="9.7109375" style="1" customWidth="1"/>
    <col min="2834" max="2834" width="4.28515625" style="1" customWidth="1"/>
    <col min="2835" max="3072" width="7.5703125" style="1"/>
    <col min="3073" max="3073" width="4.28515625" style="1" customWidth="1"/>
    <col min="3074" max="3074" width="23" style="1" customWidth="1"/>
    <col min="3075" max="3075" width="10.7109375" style="1" customWidth="1"/>
    <col min="3076" max="3076" width="11.42578125" style="1" customWidth="1"/>
    <col min="3077" max="3077" width="10.140625" style="1" customWidth="1"/>
    <col min="3078" max="3078" width="9.5703125" style="1" customWidth="1"/>
    <col min="3079" max="3079" width="11.7109375" style="1" customWidth="1"/>
    <col min="3080" max="3080" width="9.7109375" style="1" customWidth="1"/>
    <col min="3081" max="3081" width="12.28515625" style="1" customWidth="1"/>
    <col min="3082" max="3082" width="9.85546875" style="1" customWidth="1"/>
    <col min="3083" max="3083" width="13.42578125" style="1" customWidth="1"/>
    <col min="3084" max="3084" width="9.28515625" style="1" customWidth="1"/>
    <col min="3085" max="3085" width="10.7109375" style="1" customWidth="1"/>
    <col min="3086" max="3086" width="8" style="1" customWidth="1"/>
    <col min="3087" max="3087" width="8.5703125" style="1" customWidth="1"/>
    <col min="3088" max="3089" width="9.7109375" style="1" customWidth="1"/>
    <col min="3090" max="3090" width="4.28515625" style="1" customWidth="1"/>
    <col min="3091" max="3328" width="7.5703125" style="1"/>
    <col min="3329" max="3329" width="4.28515625" style="1" customWidth="1"/>
    <col min="3330" max="3330" width="23" style="1" customWidth="1"/>
    <col min="3331" max="3331" width="10.7109375" style="1" customWidth="1"/>
    <col min="3332" max="3332" width="11.42578125" style="1" customWidth="1"/>
    <col min="3333" max="3333" width="10.140625" style="1" customWidth="1"/>
    <col min="3334" max="3334" width="9.5703125" style="1" customWidth="1"/>
    <col min="3335" max="3335" width="11.7109375" style="1" customWidth="1"/>
    <col min="3336" max="3336" width="9.7109375" style="1" customWidth="1"/>
    <col min="3337" max="3337" width="12.28515625" style="1" customWidth="1"/>
    <col min="3338" max="3338" width="9.85546875" style="1" customWidth="1"/>
    <col min="3339" max="3339" width="13.42578125" style="1" customWidth="1"/>
    <col min="3340" max="3340" width="9.28515625" style="1" customWidth="1"/>
    <col min="3341" max="3341" width="10.7109375" style="1" customWidth="1"/>
    <col min="3342" max="3342" width="8" style="1" customWidth="1"/>
    <col min="3343" max="3343" width="8.5703125" style="1" customWidth="1"/>
    <col min="3344" max="3345" width="9.7109375" style="1" customWidth="1"/>
    <col min="3346" max="3346" width="4.28515625" style="1" customWidth="1"/>
    <col min="3347" max="3584" width="7.5703125" style="1"/>
    <col min="3585" max="3585" width="4.28515625" style="1" customWidth="1"/>
    <col min="3586" max="3586" width="23" style="1" customWidth="1"/>
    <col min="3587" max="3587" width="10.7109375" style="1" customWidth="1"/>
    <col min="3588" max="3588" width="11.42578125" style="1" customWidth="1"/>
    <col min="3589" max="3589" width="10.140625" style="1" customWidth="1"/>
    <col min="3590" max="3590" width="9.5703125" style="1" customWidth="1"/>
    <col min="3591" max="3591" width="11.7109375" style="1" customWidth="1"/>
    <col min="3592" max="3592" width="9.7109375" style="1" customWidth="1"/>
    <col min="3593" max="3593" width="12.28515625" style="1" customWidth="1"/>
    <col min="3594" max="3594" width="9.85546875" style="1" customWidth="1"/>
    <col min="3595" max="3595" width="13.42578125" style="1" customWidth="1"/>
    <col min="3596" max="3596" width="9.28515625" style="1" customWidth="1"/>
    <col min="3597" max="3597" width="10.7109375" style="1" customWidth="1"/>
    <col min="3598" max="3598" width="8" style="1" customWidth="1"/>
    <col min="3599" max="3599" width="8.5703125" style="1" customWidth="1"/>
    <col min="3600" max="3601" width="9.7109375" style="1" customWidth="1"/>
    <col min="3602" max="3602" width="4.28515625" style="1" customWidth="1"/>
    <col min="3603" max="3840" width="7.5703125" style="1"/>
    <col min="3841" max="3841" width="4.28515625" style="1" customWidth="1"/>
    <col min="3842" max="3842" width="23" style="1" customWidth="1"/>
    <col min="3843" max="3843" width="10.7109375" style="1" customWidth="1"/>
    <col min="3844" max="3844" width="11.42578125" style="1" customWidth="1"/>
    <col min="3845" max="3845" width="10.140625" style="1" customWidth="1"/>
    <col min="3846" max="3846" width="9.5703125" style="1" customWidth="1"/>
    <col min="3847" max="3847" width="11.7109375" style="1" customWidth="1"/>
    <col min="3848" max="3848" width="9.7109375" style="1" customWidth="1"/>
    <col min="3849" max="3849" width="12.28515625" style="1" customWidth="1"/>
    <col min="3850" max="3850" width="9.85546875" style="1" customWidth="1"/>
    <col min="3851" max="3851" width="13.42578125" style="1" customWidth="1"/>
    <col min="3852" max="3852" width="9.28515625" style="1" customWidth="1"/>
    <col min="3853" max="3853" width="10.7109375" style="1" customWidth="1"/>
    <col min="3854" max="3854" width="8" style="1" customWidth="1"/>
    <col min="3855" max="3855" width="8.5703125" style="1" customWidth="1"/>
    <col min="3856" max="3857" width="9.7109375" style="1" customWidth="1"/>
    <col min="3858" max="3858" width="4.28515625" style="1" customWidth="1"/>
    <col min="3859" max="4096" width="7.5703125" style="1"/>
    <col min="4097" max="4097" width="4.28515625" style="1" customWidth="1"/>
    <col min="4098" max="4098" width="23" style="1" customWidth="1"/>
    <col min="4099" max="4099" width="10.7109375" style="1" customWidth="1"/>
    <col min="4100" max="4100" width="11.42578125" style="1" customWidth="1"/>
    <col min="4101" max="4101" width="10.140625" style="1" customWidth="1"/>
    <col min="4102" max="4102" width="9.5703125" style="1" customWidth="1"/>
    <col min="4103" max="4103" width="11.7109375" style="1" customWidth="1"/>
    <col min="4104" max="4104" width="9.7109375" style="1" customWidth="1"/>
    <col min="4105" max="4105" width="12.28515625" style="1" customWidth="1"/>
    <col min="4106" max="4106" width="9.85546875" style="1" customWidth="1"/>
    <col min="4107" max="4107" width="13.42578125" style="1" customWidth="1"/>
    <col min="4108" max="4108" width="9.28515625" style="1" customWidth="1"/>
    <col min="4109" max="4109" width="10.7109375" style="1" customWidth="1"/>
    <col min="4110" max="4110" width="8" style="1" customWidth="1"/>
    <col min="4111" max="4111" width="8.5703125" style="1" customWidth="1"/>
    <col min="4112" max="4113" width="9.7109375" style="1" customWidth="1"/>
    <col min="4114" max="4114" width="4.28515625" style="1" customWidth="1"/>
    <col min="4115" max="4352" width="7.5703125" style="1"/>
    <col min="4353" max="4353" width="4.28515625" style="1" customWidth="1"/>
    <col min="4354" max="4354" width="23" style="1" customWidth="1"/>
    <col min="4355" max="4355" width="10.7109375" style="1" customWidth="1"/>
    <col min="4356" max="4356" width="11.42578125" style="1" customWidth="1"/>
    <col min="4357" max="4357" width="10.140625" style="1" customWidth="1"/>
    <col min="4358" max="4358" width="9.5703125" style="1" customWidth="1"/>
    <col min="4359" max="4359" width="11.7109375" style="1" customWidth="1"/>
    <col min="4360" max="4360" width="9.7109375" style="1" customWidth="1"/>
    <col min="4361" max="4361" width="12.28515625" style="1" customWidth="1"/>
    <col min="4362" max="4362" width="9.85546875" style="1" customWidth="1"/>
    <col min="4363" max="4363" width="13.42578125" style="1" customWidth="1"/>
    <col min="4364" max="4364" width="9.28515625" style="1" customWidth="1"/>
    <col min="4365" max="4365" width="10.7109375" style="1" customWidth="1"/>
    <col min="4366" max="4366" width="8" style="1" customWidth="1"/>
    <col min="4367" max="4367" width="8.5703125" style="1" customWidth="1"/>
    <col min="4368" max="4369" width="9.7109375" style="1" customWidth="1"/>
    <col min="4370" max="4370" width="4.28515625" style="1" customWidth="1"/>
    <col min="4371" max="4608" width="7.5703125" style="1"/>
    <col min="4609" max="4609" width="4.28515625" style="1" customWidth="1"/>
    <col min="4610" max="4610" width="23" style="1" customWidth="1"/>
    <col min="4611" max="4611" width="10.7109375" style="1" customWidth="1"/>
    <col min="4612" max="4612" width="11.42578125" style="1" customWidth="1"/>
    <col min="4613" max="4613" width="10.140625" style="1" customWidth="1"/>
    <col min="4614" max="4614" width="9.5703125" style="1" customWidth="1"/>
    <col min="4615" max="4615" width="11.7109375" style="1" customWidth="1"/>
    <col min="4616" max="4616" width="9.7109375" style="1" customWidth="1"/>
    <col min="4617" max="4617" width="12.28515625" style="1" customWidth="1"/>
    <col min="4618" max="4618" width="9.85546875" style="1" customWidth="1"/>
    <col min="4619" max="4619" width="13.42578125" style="1" customWidth="1"/>
    <col min="4620" max="4620" width="9.28515625" style="1" customWidth="1"/>
    <col min="4621" max="4621" width="10.7109375" style="1" customWidth="1"/>
    <col min="4622" max="4622" width="8" style="1" customWidth="1"/>
    <col min="4623" max="4623" width="8.5703125" style="1" customWidth="1"/>
    <col min="4624" max="4625" width="9.7109375" style="1" customWidth="1"/>
    <col min="4626" max="4626" width="4.28515625" style="1" customWidth="1"/>
    <col min="4627" max="4864" width="7.5703125" style="1"/>
    <col min="4865" max="4865" width="4.28515625" style="1" customWidth="1"/>
    <col min="4866" max="4866" width="23" style="1" customWidth="1"/>
    <col min="4867" max="4867" width="10.7109375" style="1" customWidth="1"/>
    <col min="4868" max="4868" width="11.42578125" style="1" customWidth="1"/>
    <col min="4869" max="4869" width="10.140625" style="1" customWidth="1"/>
    <col min="4870" max="4870" width="9.5703125" style="1" customWidth="1"/>
    <col min="4871" max="4871" width="11.7109375" style="1" customWidth="1"/>
    <col min="4872" max="4872" width="9.7109375" style="1" customWidth="1"/>
    <col min="4873" max="4873" width="12.28515625" style="1" customWidth="1"/>
    <col min="4874" max="4874" width="9.85546875" style="1" customWidth="1"/>
    <col min="4875" max="4875" width="13.42578125" style="1" customWidth="1"/>
    <col min="4876" max="4876" width="9.28515625" style="1" customWidth="1"/>
    <col min="4877" max="4877" width="10.7109375" style="1" customWidth="1"/>
    <col min="4878" max="4878" width="8" style="1" customWidth="1"/>
    <col min="4879" max="4879" width="8.5703125" style="1" customWidth="1"/>
    <col min="4880" max="4881" width="9.7109375" style="1" customWidth="1"/>
    <col min="4882" max="4882" width="4.28515625" style="1" customWidth="1"/>
    <col min="4883" max="5120" width="7.5703125" style="1"/>
    <col min="5121" max="5121" width="4.28515625" style="1" customWidth="1"/>
    <col min="5122" max="5122" width="23" style="1" customWidth="1"/>
    <col min="5123" max="5123" width="10.7109375" style="1" customWidth="1"/>
    <col min="5124" max="5124" width="11.42578125" style="1" customWidth="1"/>
    <col min="5125" max="5125" width="10.140625" style="1" customWidth="1"/>
    <col min="5126" max="5126" width="9.5703125" style="1" customWidth="1"/>
    <col min="5127" max="5127" width="11.7109375" style="1" customWidth="1"/>
    <col min="5128" max="5128" width="9.7109375" style="1" customWidth="1"/>
    <col min="5129" max="5129" width="12.28515625" style="1" customWidth="1"/>
    <col min="5130" max="5130" width="9.85546875" style="1" customWidth="1"/>
    <col min="5131" max="5131" width="13.42578125" style="1" customWidth="1"/>
    <col min="5132" max="5132" width="9.28515625" style="1" customWidth="1"/>
    <col min="5133" max="5133" width="10.7109375" style="1" customWidth="1"/>
    <col min="5134" max="5134" width="8" style="1" customWidth="1"/>
    <col min="5135" max="5135" width="8.5703125" style="1" customWidth="1"/>
    <col min="5136" max="5137" width="9.7109375" style="1" customWidth="1"/>
    <col min="5138" max="5138" width="4.28515625" style="1" customWidth="1"/>
    <col min="5139" max="5376" width="7.5703125" style="1"/>
    <col min="5377" max="5377" width="4.28515625" style="1" customWidth="1"/>
    <col min="5378" max="5378" width="23" style="1" customWidth="1"/>
    <col min="5379" max="5379" width="10.7109375" style="1" customWidth="1"/>
    <col min="5380" max="5380" width="11.42578125" style="1" customWidth="1"/>
    <col min="5381" max="5381" width="10.140625" style="1" customWidth="1"/>
    <col min="5382" max="5382" width="9.5703125" style="1" customWidth="1"/>
    <col min="5383" max="5383" width="11.7109375" style="1" customWidth="1"/>
    <col min="5384" max="5384" width="9.7109375" style="1" customWidth="1"/>
    <col min="5385" max="5385" width="12.28515625" style="1" customWidth="1"/>
    <col min="5386" max="5386" width="9.85546875" style="1" customWidth="1"/>
    <col min="5387" max="5387" width="13.42578125" style="1" customWidth="1"/>
    <col min="5388" max="5388" width="9.28515625" style="1" customWidth="1"/>
    <col min="5389" max="5389" width="10.7109375" style="1" customWidth="1"/>
    <col min="5390" max="5390" width="8" style="1" customWidth="1"/>
    <col min="5391" max="5391" width="8.5703125" style="1" customWidth="1"/>
    <col min="5392" max="5393" width="9.7109375" style="1" customWidth="1"/>
    <col min="5394" max="5394" width="4.28515625" style="1" customWidth="1"/>
    <col min="5395" max="5632" width="7.5703125" style="1"/>
    <col min="5633" max="5633" width="4.28515625" style="1" customWidth="1"/>
    <col min="5634" max="5634" width="23" style="1" customWidth="1"/>
    <col min="5635" max="5635" width="10.7109375" style="1" customWidth="1"/>
    <col min="5636" max="5636" width="11.42578125" style="1" customWidth="1"/>
    <col min="5637" max="5637" width="10.140625" style="1" customWidth="1"/>
    <col min="5638" max="5638" width="9.5703125" style="1" customWidth="1"/>
    <col min="5639" max="5639" width="11.7109375" style="1" customWidth="1"/>
    <col min="5640" max="5640" width="9.7109375" style="1" customWidth="1"/>
    <col min="5641" max="5641" width="12.28515625" style="1" customWidth="1"/>
    <col min="5642" max="5642" width="9.85546875" style="1" customWidth="1"/>
    <col min="5643" max="5643" width="13.42578125" style="1" customWidth="1"/>
    <col min="5644" max="5644" width="9.28515625" style="1" customWidth="1"/>
    <col min="5645" max="5645" width="10.7109375" style="1" customWidth="1"/>
    <col min="5646" max="5646" width="8" style="1" customWidth="1"/>
    <col min="5647" max="5647" width="8.5703125" style="1" customWidth="1"/>
    <col min="5648" max="5649" width="9.7109375" style="1" customWidth="1"/>
    <col min="5650" max="5650" width="4.28515625" style="1" customWidth="1"/>
    <col min="5651" max="5888" width="7.5703125" style="1"/>
    <col min="5889" max="5889" width="4.28515625" style="1" customWidth="1"/>
    <col min="5890" max="5890" width="23" style="1" customWidth="1"/>
    <col min="5891" max="5891" width="10.7109375" style="1" customWidth="1"/>
    <col min="5892" max="5892" width="11.42578125" style="1" customWidth="1"/>
    <col min="5893" max="5893" width="10.140625" style="1" customWidth="1"/>
    <col min="5894" max="5894" width="9.5703125" style="1" customWidth="1"/>
    <col min="5895" max="5895" width="11.7109375" style="1" customWidth="1"/>
    <col min="5896" max="5896" width="9.7109375" style="1" customWidth="1"/>
    <col min="5897" max="5897" width="12.28515625" style="1" customWidth="1"/>
    <col min="5898" max="5898" width="9.85546875" style="1" customWidth="1"/>
    <col min="5899" max="5899" width="13.42578125" style="1" customWidth="1"/>
    <col min="5900" max="5900" width="9.28515625" style="1" customWidth="1"/>
    <col min="5901" max="5901" width="10.7109375" style="1" customWidth="1"/>
    <col min="5902" max="5902" width="8" style="1" customWidth="1"/>
    <col min="5903" max="5903" width="8.5703125" style="1" customWidth="1"/>
    <col min="5904" max="5905" width="9.7109375" style="1" customWidth="1"/>
    <col min="5906" max="5906" width="4.28515625" style="1" customWidth="1"/>
    <col min="5907" max="6144" width="7.5703125" style="1"/>
    <col min="6145" max="6145" width="4.28515625" style="1" customWidth="1"/>
    <col min="6146" max="6146" width="23" style="1" customWidth="1"/>
    <col min="6147" max="6147" width="10.7109375" style="1" customWidth="1"/>
    <col min="6148" max="6148" width="11.42578125" style="1" customWidth="1"/>
    <col min="6149" max="6149" width="10.140625" style="1" customWidth="1"/>
    <col min="6150" max="6150" width="9.5703125" style="1" customWidth="1"/>
    <col min="6151" max="6151" width="11.7109375" style="1" customWidth="1"/>
    <col min="6152" max="6152" width="9.7109375" style="1" customWidth="1"/>
    <col min="6153" max="6153" width="12.28515625" style="1" customWidth="1"/>
    <col min="6154" max="6154" width="9.85546875" style="1" customWidth="1"/>
    <col min="6155" max="6155" width="13.42578125" style="1" customWidth="1"/>
    <col min="6156" max="6156" width="9.28515625" style="1" customWidth="1"/>
    <col min="6157" max="6157" width="10.7109375" style="1" customWidth="1"/>
    <col min="6158" max="6158" width="8" style="1" customWidth="1"/>
    <col min="6159" max="6159" width="8.5703125" style="1" customWidth="1"/>
    <col min="6160" max="6161" width="9.7109375" style="1" customWidth="1"/>
    <col min="6162" max="6162" width="4.28515625" style="1" customWidth="1"/>
    <col min="6163" max="6400" width="7.5703125" style="1"/>
    <col min="6401" max="6401" width="4.28515625" style="1" customWidth="1"/>
    <col min="6402" max="6402" width="23" style="1" customWidth="1"/>
    <col min="6403" max="6403" width="10.7109375" style="1" customWidth="1"/>
    <col min="6404" max="6404" width="11.42578125" style="1" customWidth="1"/>
    <col min="6405" max="6405" width="10.140625" style="1" customWidth="1"/>
    <col min="6406" max="6406" width="9.5703125" style="1" customWidth="1"/>
    <col min="6407" max="6407" width="11.7109375" style="1" customWidth="1"/>
    <col min="6408" max="6408" width="9.7109375" style="1" customWidth="1"/>
    <col min="6409" max="6409" width="12.28515625" style="1" customWidth="1"/>
    <col min="6410" max="6410" width="9.85546875" style="1" customWidth="1"/>
    <col min="6411" max="6411" width="13.42578125" style="1" customWidth="1"/>
    <col min="6412" max="6412" width="9.28515625" style="1" customWidth="1"/>
    <col min="6413" max="6413" width="10.7109375" style="1" customWidth="1"/>
    <col min="6414" max="6414" width="8" style="1" customWidth="1"/>
    <col min="6415" max="6415" width="8.5703125" style="1" customWidth="1"/>
    <col min="6416" max="6417" width="9.7109375" style="1" customWidth="1"/>
    <col min="6418" max="6418" width="4.28515625" style="1" customWidth="1"/>
    <col min="6419" max="6656" width="7.5703125" style="1"/>
    <col min="6657" max="6657" width="4.28515625" style="1" customWidth="1"/>
    <col min="6658" max="6658" width="23" style="1" customWidth="1"/>
    <col min="6659" max="6659" width="10.7109375" style="1" customWidth="1"/>
    <col min="6660" max="6660" width="11.42578125" style="1" customWidth="1"/>
    <col min="6661" max="6661" width="10.140625" style="1" customWidth="1"/>
    <col min="6662" max="6662" width="9.5703125" style="1" customWidth="1"/>
    <col min="6663" max="6663" width="11.7109375" style="1" customWidth="1"/>
    <col min="6664" max="6664" width="9.7109375" style="1" customWidth="1"/>
    <col min="6665" max="6665" width="12.28515625" style="1" customWidth="1"/>
    <col min="6666" max="6666" width="9.85546875" style="1" customWidth="1"/>
    <col min="6667" max="6667" width="13.42578125" style="1" customWidth="1"/>
    <col min="6668" max="6668" width="9.28515625" style="1" customWidth="1"/>
    <col min="6669" max="6669" width="10.7109375" style="1" customWidth="1"/>
    <col min="6670" max="6670" width="8" style="1" customWidth="1"/>
    <col min="6671" max="6671" width="8.5703125" style="1" customWidth="1"/>
    <col min="6672" max="6673" width="9.7109375" style="1" customWidth="1"/>
    <col min="6674" max="6674" width="4.28515625" style="1" customWidth="1"/>
    <col min="6675" max="6912" width="7.5703125" style="1"/>
    <col min="6913" max="6913" width="4.28515625" style="1" customWidth="1"/>
    <col min="6914" max="6914" width="23" style="1" customWidth="1"/>
    <col min="6915" max="6915" width="10.7109375" style="1" customWidth="1"/>
    <col min="6916" max="6916" width="11.42578125" style="1" customWidth="1"/>
    <col min="6917" max="6917" width="10.140625" style="1" customWidth="1"/>
    <col min="6918" max="6918" width="9.5703125" style="1" customWidth="1"/>
    <col min="6919" max="6919" width="11.7109375" style="1" customWidth="1"/>
    <col min="6920" max="6920" width="9.7109375" style="1" customWidth="1"/>
    <col min="6921" max="6921" width="12.28515625" style="1" customWidth="1"/>
    <col min="6922" max="6922" width="9.85546875" style="1" customWidth="1"/>
    <col min="6923" max="6923" width="13.42578125" style="1" customWidth="1"/>
    <col min="6924" max="6924" width="9.28515625" style="1" customWidth="1"/>
    <col min="6925" max="6925" width="10.7109375" style="1" customWidth="1"/>
    <col min="6926" max="6926" width="8" style="1" customWidth="1"/>
    <col min="6927" max="6927" width="8.5703125" style="1" customWidth="1"/>
    <col min="6928" max="6929" width="9.7109375" style="1" customWidth="1"/>
    <col min="6930" max="6930" width="4.28515625" style="1" customWidth="1"/>
    <col min="6931" max="7168" width="7.5703125" style="1"/>
    <col min="7169" max="7169" width="4.28515625" style="1" customWidth="1"/>
    <col min="7170" max="7170" width="23" style="1" customWidth="1"/>
    <col min="7171" max="7171" width="10.7109375" style="1" customWidth="1"/>
    <col min="7172" max="7172" width="11.42578125" style="1" customWidth="1"/>
    <col min="7173" max="7173" width="10.140625" style="1" customWidth="1"/>
    <col min="7174" max="7174" width="9.5703125" style="1" customWidth="1"/>
    <col min="7175" max="7175" width="11.7109375" style="1" customWidth="1"/>
    <col min="7176" max="7176" width="9.7109375" style="1" customWidth="1"/>
    <col min="7177" max="7177" width="12.28515625" style="1" customWidth="1"/>
    <col min="7178" max="7178" width="9.85546875" style="1" customWidth="1"/>
    <col min="7179" max="7179" width="13.42578125" style="1" customWidth="1"/>
    <col min="7180" max="7180" width="9.28515625" style="1" customWidth="1"/>
    <col min="7181" max="7181" width="10.7109375" style="1" customWidth="1"/>
    <col min="7182" max="7182" width="8" style="1" customWidth="1"/>
    <col min="7183" max="7183" width="8.5703125" style="1" customWidth="1"/>
    <col min="7184" max="7185" width="9.7109375" style="1" customWidth="1"/>
    <col min="7186" max="7186" width="4.28515625" style="1" customWidth="1"/>
    <col min="7187" max="7424" width="7.5703125" style="1"/>
    <col min="7425" max="7425" width="4.28515625" style="1" customWidth="1"/>
    <col min="7426" max="7426" width="23" style="1" customWidth="1"/>
    <col min="7427" max="7427" width="10.7109375" style="1" customWidth="1"/>
    <col min="7428" max="7428" width="11.42578125" style="1" customWidth="1"/>
    <col min="7429" max="7429" width="10.140625" style="1" customWidth="1"/>
    <col min="7430" max="7430" width="9.5703125" style="1" customWidth="1"/>
    <col min="7431" max="7431" width="11.7109375" style="1" customWidth="1"/>
    <col min="7432" max="7432" width="9.7109375" style="1" customWidth="1"/>
    <col min="7433" max="7433" width="12.28515625" style="1" customWidth="1"/>
    <col min="7434" max="7434" width="9.85546875" style="1" customWidth="1"/>
    <col min="7435" max="7435" width="13.42578125" style="1" customWidth="1"/>
    <col min="7436" max="7436" width="9.28515625" style="1" customWidth="1"/>
    <col min="7437" max="7437" width="10.7109375" style="1" customWidth="1"/>
    <col min="7438" max="7438" width="8" style="1" customWidth="1"/>
    <col min="7439" max="7439" width="8.5703125" style="1" customWidth="1"/>
    <col min="7440" max="7441" width="9.7109375" style="1" customWidth="1"/>
    <col min="7442" max="7442" width="4.28515625" style="1" customWidth="1"/>
    <col min="7443" max="7680" width="7.5703125" style="1"/>
    <col min="7681" max="7681" width="4.28515625" style="1" customWidth="1"/>
    <col min="7682" max="7682" width="23" style="1" customWidth="1"/>
    <col min="7683" max="7683" width="10.7109375" style="1" customWidth="1"/>
    <col min="7684" max="7684" width="11.42578125" style="1" customWidth="1"/>
    <col min="7685" max="7685" width="10.140625" style="1" customWidth="1"/>
    <col min="7686" max="7686" width="9.5703125" style="1" customWidth="1"/>
    <col min="7687" max="7687" width="11.7109375" style="1" customWidth="1"/>
    <col min="7688" max="7688" width="9.7109375" style="1" customWidth="1"/>
    <col min="7689" max="7689" width="12.28515625" style="1" customWidth="1"/>
    <col min="7690" max="7690" width="9.85546875" style="1" customWidth="1"/>
    <col min="7691" max="7691" width="13.42578125" style="1" customWidth="1"/>
    <col min="7692" max="7692" width="9.28515625" style="1" customWidth="1"/>
    <col min="7693" max="7693" width="10.7109375" style="1" customWidth="1"/>
    <col min="7694" max="7694" width="8" style="1" customWidth="1"/>
    <col min="7695" max="7695" width="8.5703125" style="1" customWidth="1"/>
    <col min="7696" max="7697" width="9.7109375" style="1" customWidth="1"/>
    <col min="7698" max="7698" width="4.28515625" style="1" customWidth="1"/>
    <col min="7699" max="7936" width="7.5703125" style="1"/>
    <col min="7937" max="7937" width="4.28515625" style="1" customWidth="1"/>
    <col min="7938" max="7938" width="23" style="1" customWidth="1"/>
    <col min="7939" max="7939" width="10.7109375" style="1" customWidth="1"/>
    <col min="7940" max="7940" width="11.42578125" style="1" customWidth="1"/>
    <col min="7941" max="7941" width="10.140625" style="1" customWidth="1"/>
    <col min="7942" max="7942" width="9.5703125" style="1" customWidth="1"/>
    <col min="7943" max="7943" width="11.7109375" style="1" customWidth="1"/>
    <col min="7944" max="7944" width="9.7109375" style="1" customWidth="1"/>
    <col min="7945" max="7945" width="12.28515625" style="1" customWidth="1"/>
    <col min="7946" max="7946" width="9.85546875" style="1" customWidth="1"/>
    <col min="7947" max="7947" width="13.42578125" style="1" customWidth="1"/>
    <col min="7948" max="7948" width="9.28515625" style="1" customWidth="1"/>
    <col min="7949" max="7949" width="10.7109375" style="1" customWidth="1"/>
    <col min="7950" max="7950" width="8" style="1" customWidth="1"/>
    <col min="7951" max="7951" width="8.5703125" style="1" customWidth="1"/>
    <col min="7952" max="7953" width="9.7109375" style="1" customWidth="1"/>
    <col min="7954" max="7954" width="4.28515625" style="1" customWidth="1"/>
    <col min="7955" max="8192" width="7.5703125" style="1"/>
    <col min="8193" max="8193" width="4.28515625" style="1" customWidth="1"/>
    <col min="8194" max="8194" width="23" style="1" customWidth="1"/>
    <col min="8195" max="8195" width="10.7109375" style="1" customWidth="1"/>
    <col min="8196" max="8196" width="11.42578125" style="1" customWidth="1"/>
    <col min="8197" max="8197" width="10.140625" style="1" customWidth="1"/>
    <col min="8198" max="8198" width="9.5703125" style="1" customWidth="1"/>
    <col min="8199" max="8199" width="11.7109375" style="1" customWidth="1"/>
    <col min="8200" max="8200" width="9.7109375" style="1" customWidth="1"/>
    <col min="8201" max="8201" width="12.28515625" style="1" customWidth="1"/>
    <col min="8202" max="8202" width="9.85546875" style="1" customWidth="1"/>
    <col min="8203" max="8203" width="13.42578125" style="1" customWidth="1"/>
    <col min="8204" max="8204" width="9.28515625" style="1" customWidth="1"/>
    <col min="8205" max="8205" width="10.7109375" style="1" customWidth="1"/>
    <col min="8206" max="8206" width="8" style="1" customWidth="1"/>
    <col min="8207" max="8207" width="8.5703125" style="1" customWidth="1"/>
    <col min="8208" max="8209" width="9.7109375" style="1" customWidth="1"/>
    <col min="8210" max="8210" width="4.28515625" style="1" customWidth="1"/>
    <col min="8211" max="8448" width="7.5703125" style="1"/>
    <col min="8449" max="8449" width="4.28515625" style="1" customWidth="1"/>
    <col min="8450" max="8450" width="23" style="1" customWidth="1"/>
    <col min="8451" max="8451" width="10.7109375" style="1" customWidth="1"/>
    <col min="8452" max="8452" width="11.42578125" style="1" customWidth="1"/>
    <col min="8453" max="8453" width="10.140625" style="1" customWidth="1"/>
    <col min="8454" max="8454" width="9.5703125" style="1" customWidth="1"/>
    <col min="8455" max="8455" width="11.7109375" style="1" customWidth="1"/>
    <col min="8456" max="8456" width="9.7109375" style="1" customWidth="1"/>
    <col min="8457" max="8457" width="12.28515625" style="1" customWidth="1"/>
    <col min="8458" max="8458" width="9.85546875" style="1" customWidth="1"/>
    <col min="8459" max="8459" width="13.42578125" style="1" customWidth="1"/>
    <col min="8460" max="8460" width="9.28515625" style="1" customWidth="1"/>
    <col min="8461" max="8461" width="10.7109375" style="1" customWidth="1"/>
    <col min="8462" max="8462" width="8" style="1" customWidth="1"/>
    <col min="8463" max="8463" width="8.5703125" style="1" customWidth="1"/>
    <col min="8464" max="8465" width="9.7109375" style="1" customWidth="1"/>
    <col min="8466" max="8466" width="4.28515625" style="1" customWidth="1"/>
    <col min="8467" max="8704" width="7.5703125" style="1"/>
    <col min="8705" max="8705" width="4.28515625" style="1" customWidth="1"/>
    <col min="8706" max="8706" width="23" style="1" customWidth="1"/>
    <col min="8707" max="8707" width="10.7109375" style="1" customWidth="1"/>
    <col min="8708" max="8708" width="11.42578125" style="1" customWidth="1"/>
    <col min="8709" max="8709" width="10.140625" style="1" customWidth="1"/>
    <col min="8710" max="8710" width="9.5703125" style="1" customWidth="1"/>
    <col min="8711" max="8711" width="11.7109375" style="1" customWidth="1"/>
    <col min="8712" max="8712" width="9.7109375" style="1" customWidth="1"/>
    <col min="8713" max="8713" width="12.28515625" style="1" customWidth="1"/>
    <col min="8714" max="8714" width="9.85546875" style="1" customWidth="1"/>
    <col min="8715" max="8715" width="13.42578125" style="1" customWidth="1"/>
    <col min="8716" max="8716" width="9.28515625" style="1" customWidth="1"/>
    <col min="8717" max="8717" width="10.7109375" style="1" customWidth="1"/>
    <col min="8718" max="8718" width="8" style="1" customWidth="1"/>
    <col min="8719" max="8719" width="8.5703125" style="1" customWidth="1"/>
    <col min="8720" max="8721" width="9.7109375" style="1" customWidth="1"/>
    <col min="8722" max="8722" width="4.28515625" style="1" customWidth="1"/>
    <col min="8723" max="8960" width="7.5703125" style="1"/>
    <col min="8961" max="8961" width="4.28515625" style="1" customWidth="1"/>
    <col min="8962" max="8962" width="23" style="1" customWidth="1"/>
    <col min="8963" max="8963" width="10.7109375" style="1" customWidth="1"/>
    <col min="8964" max="8964" width="11.42578125" style="1" customWidth="1"/>
    <col min="8965" max="8965" width="10.140625" style="1" customWidth="1"/>
    <col min="8966" max="8966" width="9.5703125" style="1" customWidth="1"/>
    <col min="8967" max="8967" width="11.7109375" style="1" customWidth="1"/>
    <col min="8968" max="8968" width="9.7109375" style="1" customWidth="1"/>
    <col min="8969" max="8969" width="12.28515625" style="1" customWidth="1"/>
    <col min="8970" max="8970" width="9.85546875" style="1" customWidth="1"/>
    <col min="8971" max="8971" width="13.42578125" style="1" customWidth="1"/>
    <col min="8972" max="8972" width="9.28515625" style="1" customWidth="1"/>
    <col min="8973" max="8973" width="10.7109375" style="1" customWidth="1"/>
    <col min="8974" max="8974" width="8" style="1" customWidth="1"/>
    <col min="8975" max="8975" width="8.5703125" style="1" customWidth="1"/>
    <col min="8976" max="8977" width="9.7109375" style="1" customWidth="1"/>
    <col min="8978" max="8978" width="4.28515625" style="1" customWidth="1"/>
    <col min="8979" max="9216" width="7.5703125" style="1"/>
    <col min="9217" max="9217" width="4.28515625" style="1" customWidth="1"/>
    <col min="9218" max="9218" width="23" style="1" customWidth="1"/>
    <col min="9219" max="9219" width="10.7109375" style="1" customWidth="1"/>
    <col min="9220" max="9220" width="11.42578125" style="1" customWidth="1"/>
    <col min="9221" max="9221" width="10.140625" style="1" customWidth="1"/>
    <col min="9222" max="9222" width="9.5703125" style="1" customWidth="1"/>
    <col min="9223" max="9223" width="11.7109375" style="1" customWidth="1"/>
    <col min="9224" max="9224" width="9.7109375" style="1" customWidth="1"/>
    <col min="9225" max="9225" width="12.28515625" style="1" customWidth="1"/>
    <col min="9226" max="9226" width="9.85546875" style="1" customWidth="1"/>
    <col min="9227" max="9227" width="13.42578125" style="1" customWidth="1"/>
    <col min="9228" max="9228" width="9.28515625" style="1" customWidth="1"/>
    <col min="9229" max="9229" width="10.7109375" style="1" customWidth="1"/>
    <col min="9230" max="9230" width="8" style="1" customWidth="1"/>
    <col min="9231" max="9231" width="8.5703125" style="1" customWidth="1"/>
    <col min="9232" max="9233" width="9.7109375" style="1" customWidth="1"/>
    <col min="9234" max="9234" width="4.28515625" style="1" customWidth="1"/>
    <col min="9235" max="9472" width="7.5703125" style="1"/>
    <col min="9473" max="9473" width="4.28515625" style="1" customWidth="1"/>
    <col min="9474" max="9474" width="23" style="1" customWidth="1"/>
    <col min="9475" max="9475" width="10.7109375" style="1" customWidth="1"/>
    <col min="9476" max="9476" width="11.42578125" style="1" customWidth="1"/>
    <col min="9477" max="9477" width="10.140625" style="1" customWidth="1"/>
    <col min="9478" max="9478" width="9.5703125" style="1" customWidth="1"/>
    <col min="9479" max="9479" width="11.7109375" style="1" customWidth="1"/>
    <col min="9480" max="9480" width="9.7109375" style="1" customWidth="1"/>
    <col min="9481" max="9481" width="12.28515625" style="1" customWidth="1"/>
    <col min="9482" max="9482" width="9.85546875" style="1" customWidth="1"/>
    <col min="9483" max="9483" width="13.42578125" style="1" customWidth="1"/>
    <col min="9484" max="9484" width="9.28515625" style="1" customWidth="1"/>
    <col min="9485" max="9485" width="10.7109375" style="1" customWidth="1"/>
    <col min="9486" max="9486" width="8" style="1" customWidth="1"/>
    <col min="9487" max="9487" width="8.5703125" style="1" customWidth="1"/>
    <col min="9488" max="9489" width="9.7109375" style="1" customWidth="1"/>
    <col min="9490" max="9490" width="4.28515625" style="1" customWidth="1"/>
    <col min="9491" max="9728" width="7.5703125" style="1"/>
    <col min="9729" max="9729" width="4.28515625" style="1" customWidth="1"/>
    <col min="9730" max="9730" width="23" style="1" customWidth="1"/>
    <col min="9731" max="9731" width="10.7109375" style="1" customWidth="1"/>
    <col min="9732" max="9732" width="11.42578125" style="1" customWidth="1"/>
    <col min="9733" max="9733" width="10.140625" style="1" customWidth="1"/>
    <col min="9734" max="9734" width="9.5703125" style="1" customWidth="1"/>
    <col min="9735" max="9735" width="11.7109375" style="1" customWidth="1"/>
    <col min="9736" max="9736" width="9.7109375" style="1" customWidth="1"/>
    <col min="9737" max="9737" width="12.28515625" style="1" customWidth="1"/>
    <col min="9738" max="9738" width="9.85546875" style="1" customWidth="1"/>
    <col min="9739" max="9739" width="13.42578125" style="1" customWidth="1"/>
    <col min="9740" max="9740" width="9.28515625" style="1" customWidth="1"/>
    <col min="9741" max="9741" width="10.7109375" style="1" customWidth="1"/>
    <col min="9742" max="9742" width="8" style="1" customWidth="1"/>
    <col min="9743" max="9743" width="8.5703125" style="1" customWidth="1"/>
    <col min="9744" max="9745" width="9.7109375" style="1" customWidth="1"/>
    <col min="9746" max="9746" width="4.28515625" style="1" customWidth="1"/>
    <col min="9747" max="9984" width="7.5703125" style="1"/>
    <col min="9985" max="9985" width="4.28515625" style="1" customWidth="1"/>
    <col min="9986" max="9986" width="23" style="1" customWidth="1"/>
    <col min="9987" max="9987" width="10.7109375" style="1" customWidth="1"/>
    <col min="9988" max="9988" width="11.42578125" style="1" customWidth="1"/>
    <col min="9989" max="9989" width="10.140625" style="1" customWidth="1"/>
    <col min="9990" max="9990" width="9.5703125" style="1" customWidth="1"/>
    <col min="9991" max="9991" width="11.7109375" style="1" customWidth="1"/>
    <col min="9992" max="9992" width="9.7109375" style="1" customWidth="1"/>
    <col min="9993" max="9993" width="12.28515625" style="1" customWidth="1"/>
    <col min="9994" max="9994" width="9.85546875" style="1" customWidth="1"/>
    <col min="9995" max="9995" width="13.42578125" style="1" customWidth="1"/>
    <col min="9996" max="9996" width="9.28515625" style="1" customWidth="1"/>
    <col min="9997" max="9997" width="10.7109375" style="1" customWidth="1"/>
    <col min="9998" max="9998" width="8" style="1" customWidth="1"/>
    <col min="9999" max="9999" width="8.5703125" style="1" customWidth="1"/>
    <col min="10000" max="10001" width="9.7109375" style="1" customWidth="1"/>
    <col min="10002" max="10002" width="4.28515625" style="1" customWidth="1"/>
    <col min="10003" max="10240" width="7.5703125" style="1"/>
    <col min="10241" max="10241" width="4.28515625" style="1" customWidth="1"/>
    <col min="10242" max="10242" width="23" style="1" customWidth="1"/>
    <col min="10243" max="10243" width="10.7109375" style="1" customWidth="1"/>
    <col min="10244" max="10244" width="11.42578125" style="1" customWidth="1"/>
    <col min="10245" max="10245" width="10.140625" style="1" customWidth="1"/>
    <col min="10246" max="10246" width="9.5703125" style="1" customWidth="1"/>
    <col min="10247" max="10247" width="11.7109375" style="1" customWidth="1"/>
    <col min="10248" max="10248" width="9.7109375" style="1" customWidth="1"/>
    <col min="10249" max="10249" width="12.28515625" style="1" customWidth="1"/>
    <col min="10250" max="10250" width="9.85546875" style="1" customWidth="1"/>
    <col min="10251" max="10251" width="13.42578125" style="1" customWidth="1"/>
    <col min="10252" max="10252" width="9.28515625" style="1" customWidth="1"/>
    <col min="10253" max="10253" width="10.7109375" style="1" customWidth="1"/>
    <col min="10254" max="10254" width="8" style="1" customWidth="1"/>
    <col min="10255" max="10255" width="8.5703125" style="1" customWidth="1"/>
    <col min="10256" max="10257" width="9.7109375" style="1" customWidth="1"/>
    <col min="10258" max="10258" width="4.28515625" style="1" customWidth="1"/>
    <col min="10259" max="10496" width="7.5703125" style="1"/>
    <col min="10497" max="10497" width="4.28515625" style="1" customWidth="1"/>
    <col min="10498" max="10498" width="23" style="1" customWidth="1"/>
    <col min="10499" max="10499" width="10.7109375" style="1" customWidth="1"/>
    <col min="10500" max="10500" width="11.42578125" style="1" customWidth="1"/>
    <col min="10501" max="10501" width="10.140625" style="1" customWidth="1"/>
    <col min="10502" max="10502" width="9.5703125" style="1" customWidth="1"/>
    <col min="10503" max="10503" width="11.7109375" style="1" customWidth="1"/>
    <col min="10504" max="10504" width="9.7109375" style="1" customWidth="1"/>
    <col min="10505" max="10505" width="12.28515625" style="1" customWidth="1"/>
    <col min="10506" max="10506" width="9.85546875" style="1" customWidth="1"/>
    <col min="10507" max="10507" width="13.42578125" style="1" customWidth="1"/>
    <col min="10508" max="10508" width="9.28515625" style="1" customWidth="1"/>
    <col min="10509" max="10509" width="10.7109375" style="1" customWidth="1"/>
    <col min="10510" max="10510" width="8" style="1" customWidth="1"/>
    <col min="10511" max="10511" width="8.5703125" style="1" customWidth="1"/>
    <col min="10512" max="10513" width="9.7109375" style="1" customWidth="1"/>
    <col min="10514" max="10514" width="4.28515625" style="1" customWidth="1"/>
    <col min="10515" max="10752" width="7.5703125" style="1"/>
    <col min="10753" max="10753" width="4.28515625" style="1" customWidth="1"/>
    <col min="10754" max="10754" width="23" style="1" customWidth="1"/>
    <col min="10755" max="10755" width="10.7109375" style="1" customWidth="1"/>
    <col min="10756" max="10756" width="11.42578125" style="1" customWidth="1"/>
    <col min="10757" max="10757" width="10.140625" style="1" customWidth="1"/>
    <col min="10758" max="10758" width="9.5703125" style="1" customWidth="1"/>
    <col min="10759" max="10759" width="11.7109375" style="1" customWidth="1"/>
    <col min="10760" max="10760" width="9.7109375" style="1" customWidth="1"/>
    <col min="10761" max="10761" width="12.28515625" style="1" customWidth="1"/>
    <col min="10762" max="10762" width="9.85546875" style="1" customWidth="1"/>
    <col min="10763" max="10763" width="13.42578125" style="1" customWidth="1"/>
    <col min="10764" max="10764" width="9.28515625" style="1" customWidth="1"/>
    <col min="10765" max="10765" width="10.7109375" style="1" customWidth="1"/>
    <col min="10766" max="10766" width="8" style="1" customWidth="1"/>
    <col min="10767" max="10767" width="8.5703125" style="1" customWidth="1"/>
    <col min="10768" max="10769" width="9.7109375" style="1" customWidth="1"/>
    <col min="10770" max="10770" width="4.28515625" style="1" customWidth="1"/>
    <col min="10771" max="11008" width="7.5703125" style="1"/>
    <col min="11009" max="11009" width="4.28515625" style="1" customWidth="1"/>
    <col min="11010" max="11010" width="23" style="1" customWidth="1"/>
    <col min="11011" max="11011" width="10.7109375" style="1" customWidth="1"/>
    <col min="11012" max="11012" width="11.42578125" style="1" customWidth="1"/>
    <col min="11013" max="11013" width="10.140625" style="1" customWidth="1"/>
    <col min="11014" max="11014" width="9.5703125" style="1" customWidth="1"/>
    <col min="11015" max="11015" width="11.7109375" style="1" customWidth="1"/>
    <col min="11016" max="11016" width="9.7109375" style="1" customWidth="1"/>
    <col min="11017" max="11017" width="12.28515625" style="1" customWidth="1"/>
    <col min="11018" max="11018" width="9.85546875" style="1" customWidth="1"/>
    <col min="11019" max="11019" width="13.42578125" style="1" customWidth="1"/>
    <col min="11020" max="11020" width="9.28515625" style="1" customWidth="1"/>
    <col min="11021" max="11021" width="10.7109375" style="1" customWidth="1"/>
    <col min="11022" max="11022" width="8" style="1" customWidth="1"/>
    <col min="11023" max="11023" width="8.5703125" style="1" customWidth="1"/>
    <col min="11024" max="11025" width="9.7109375" style="1" customWidth="1"/>
    <col min="11026" max="11026" width="4.28515625" style="1" customWidth="1"/>
    <col min="11027" max="11264" width="7.5703125" style="1"/>
    <col min="11265" max="11265" width="4.28515625" style="1" customWidth="1"/>
    <col min="11266" max="11266" width="23" style="1" customWidth="1"/>
    <col min="11267" max="11267" width="10.7109375" style="1" customWidth="1"/>
    <col min="11268" max="11268" width="11.42578125" style="1" customWidth="1"/>
    <col min="11269" max="11269" width="10.140625" style="1" customWidth="1"/>
    <col min="11270" max="11270" width="9.5703125" style="1" customWidth="1"/>
    <col min="11271" max="11271" width="11.7109375" style="1" customWidth="1"/>
    <col min="11272" max="11272" width="9.7109375" style="1" customWidth="1"/>
    <col min="11273" max="11273" width="12.28515625" style="1" customWidth="1"/>
    <col min="11274" max="11274" width="9.85546875" style="1" customWidth="1"/>
    <col min="11275" max="11275" width="13.42578125" style="1" customWidth="1"/>
    <col min="11276" max="11276" width="9.28515625" style="1" customWidth="1"/>
    <col min="11277" max="11277" width="10.7109375" style="1" customWidth="1"/>
    <col min="11278" max="11278" width="8" style="1" customWidth="1"/>
    <col min="11279" max="11279" width="8.5703125" style="1" customWidth="1"/>
    <col min="11280" max="11281" width="9.7109375" style="1" customWidth="1"/>
    <col min="11282" max="11282" width="4.28515625" style="1" customWidth="1"/>
    <col min="11283" max="11520" width="7.5703125" style="1"/>
    <col min="11521" max="11521" width="4.28515625" style="1" customWidth="1"/>
    <col min="11522" max="11522" width="23" style="1" customWidth="1"/>
    <col min="11523" max="11523" width="10.7109375" style="1" customWidth="1"/>
    <col min="11524" max="11524" width="11.42578125" style="1" customWidth="1"/>
    <col min="11525" max="11525" width="10.140625" style="1" customWidth="1"/>
    <col min="11526" max="11526" width="9.5703125" style="1" customWidth="1"/>
    <col min="11527" max="11527" width="11.7109375" style="1" customWidth="1"/>
    <col min="11528" max="11528" width="9.7109375" style="1" customWidth="1"/>
    <col min="11529" max="11529" width="12.28515625" style="1" customWidth="1"/>
    <col min="11530" max="11530" width="9.85546875" style="1" customWidth="1"/>
    <col min="11531" max="11531" width="13.42578125" style="1" customWidth="1"/>
    <col min="11532" max="11532" width="9.28515625" style="1" customWidth="1"/>
    <col min="11533" max="11533" width="10.7109375" style="1" customWidth="1"/>
    <col min="11534" max="11534" width="8" style="1" customWidth="1"/>
    <col min="11535" max="11535" width="8.5703125" style="1" customWidth="1"/>
    <col min="11536" max="11537" width="9.7109375" style="1" customWidth="1"/>
    <col min="11538" max="11538" width="4.28515625" style="1" customWidth="1"/>
    <col min="11539" max="11776" width="7.5703125" style="1"/>
    <col min="11777" max="11777" width="4.28515625" style="1" customWidth="1"/>
    <col min="11778" max="11778" width="23" style="1" customWidth="1"/>
    <col min="11779" max="11779" width="10.7109375" style="1" customWidth="1"/>
    <col min="11780" max="11780" width="11.42578125" style="1" customWidth="1"/>
    <col min="11781" max="11781" width="10.140625" style="1" customWidth="1"/>
    <col min="11782" max="11782" width="9.5703125" style="1" customWidth="1"/>
    <col min="11783" max="11783" width="11.7109375" style="1" customWidth="1"/>
    <col min="11784" max="11784" width="9.7109375" style="1" customWidth="1"/>
    <col min="11785" max="11785" width="12.28515625" style="1" customWidth="1"/>
    <col min="11786" max="11786" width="9.85546875" style="1" customWidth="1"/>
    <col min="11787" max="11787" width="13.42578125" style="1" customWidth="1"/>
    <col min="11788" max="11788" width="9.28515625" style="1" customWidth="1"/>
    <col min="11789" max="11789" width="10.7109375" style="1" customWidth="1"/>
    <col min="11790" max="11790" width="8" style="1" customWidth="1"/>
    <col min="11791" max="11791" width="8.5703125" style="1" customWidth="1"/>
    <col min="11792" max="11793" width="9.7109375" style="1" customWidth="1"/>
    <col min="11794" max="11794" width="4.28515625" style="1" customWidth="1"/>
    <col min="11795" max="12032" width="7.5703125" style="1"/>
    <col min="12033" max="12033" width="4.28515625" style="1" customWidth="1"/>
    <col min="12034" max="12034" width="23" style="1" customWidth="1"/>
    <col min="12035" max="12035" width="10.7109375" style="1" customWidth="1"/>
    <col min="12036" max="12036" width="11.42578125" style="1" customWidth="1"/>
    <col min="12037" max="12037" width="10.140625" style="1" customWidth="1"/>
    <col min="12038" max="12038" width="9.5703125" style="1" customWidth="1"/>
    <col min="12039" max="12039" width="11.7109375" style="1" customWidth="1"/>
    <col min="12040" max="12040" width="9.7109375" style="1" customWidth="1"/>
    <col min="12041" max="12041" width="12.28515625" style="1" customWidth="1"/>
    <col min="12042" max="12042" width="9.85546875" style="1" customWidth="1"/>
    <col min="12043" max="12043" width="13.42578125" style="1" customWidth="1"/>
    <col min="12044" max="12044" width="9.28515625" style="1" customWidth="1"/>
    <col min="12045" max="12045" width="10.7109375" style="1" customWidth="1"/>
    <col min="12046" max="12046" width="8" style="1" customWidth="1"/>
    <col min="12047" max="12047" width="8.5703125" style="1" customWidth="1"/>
    <col min="12048" max="12049" width="9.7109375" style="1" customWidth="1"/>
    <col min="12050" max="12050" width="4.28515625" style="1" customWidth="1"/>
    <col min="12051" max="12288" width="7.5703125" style="1"/>
    <col min="12289" max="12289" width="4.28515625" style="1" customWidth="1"/>
    <col min="12290" max="12290" width="23" style="1" customWidth="1"/>
    <col min="12291" max="12291" width="10.7109375" style="1" customWidth="1"/>
    <col min="12292" max="12292" width="11.42578125" style="1" customWidth="1"/>
    <col min="12293" max="12293" width="10.140625" style="1" customWidth="1"/>
    <col min="12294" max="12294" width="9.5703125" style="1" customWidth="1"/>
    <col min="12295" max="12295" width="11.7109375" style="1" customWidth="1"/>
    <col min="12296" max="12296" width="9.7109375" style="1" customWidth="1"/>
    <col min="12297" max="12297" width="12.28515625" style="1" customWidth="1"/>
    <col min="12298" max="12298" width="9.85546875" style="1" customWidth="1"/>
    <col min="12299" max="12299" width="13.42578125" style="1" customWidth="1"/>
    <col min="12300" max="12300" width="9.28515625" style="1" customWidth="1"/>
    <col min="12301" max="12301" width="10.7109375" style="1" customWidth="1"/>
    <col min="12302" max="12302" width="8" style="1" customWidth="1"/>
    <col min="12303" max="12303" width="8.5703125" style="1" customWidth="1"/>
    <col min="12304" max="12305" width="9.7109375" style="1" customWidth="1"/>
    <col min="12306" max="12306" width="4.28515625" style="1" customWidth="1"/>
    <col min="12307" max="12544" width="7.5703125" style="1"/>
    <col min="12545" max="12545" width="4.28515625" style="1" customWidth="1"/>
    <col min="12546" max="12546" width="23" style="1" customWidth="1"/>
    <col min="12547" max="12547" width="10.7109375" style="1" customWidth="1"/>
    <col min="12548" max="12548" width="11.42578125" style="1" customWidth="1"/>
    <col min="12549" max="12549" width="10.140625" style="1" customWidth="1"/>
    <col min="12550" max="12550" width="9.5703125" style="1" customWidth="1"/>
    <col min="12551" max="12551" width="11.7109375" style="1" customWidth="1"/>
    <col min="12552" max="12552" width="9.7109375" style="1" customWidth="1"/>
    <col min="12553" max="12553" width="12.28515625" style="1" customWidth="1"/>
    <col min="12554" max="12554" width="9.85546875" style="1" customWidth="1"/>
    <col min="12555" max="12555" width="13.42578125" style="1" customWidth="1"/>
    <col min="12556" max="12556" width="9.28515625" style="1" customWidth="1"/>
    <col min="12557" max="12557" width="10.7109375" style="1" customWidth="1"/>
    <col min="12558" max="12558" width="8" style="1" customWidth="1"/>
    <col min="12559" max="12559" width="8.5703125" style="1" customWidth="1"/>
    <col min="12560" max="12561" width="9.7109375" style="1" customWidth="1"/>
    <col min="12562" max="12562" width="4.28515625" style="1" customWidth="1"/>
    <col min="12563" max="12800" width="7.5703125" style="1"/>
    <col min="12801" max="12801" width="4.28515625" style="1" customWidth="1"/>
    <col min="12802" max="12802" width="23" style="1" customWidth="1"/>
    <col min="12803" max="12803" width="10.7109375" style="1" customWidth="1"/>
    <col min="12804" max="12804" width="11.42578125" style="1" customWidth="1"/>
    <col min="12805" max="12805" width="10.140625" style="1" customWidth="1"/>
    <col min="12806" max="12806" width="9.5703125" style="1" customWidth="1"/>
    <col min="12807" max="12807" width="11.7109375" style="1" customWidth="1"/>
    <col min="12808" max="12808" width="9.7109375" style="1" customWidth="1"/>
    <col min="12809" max="12809" width="12.28515625" style="1" customWidth="1"/>
    <col min="12810" max="12810" width="9.85546875" style="1" customWidth="1"/>
    <col min="12811" max="12811" width="13.42578125" style="1" customWidth="1"/>
    <col min="12812" max="12812" width="9.28515625" style="1" customWidth="1"/>
    <col min="12813" max="12813" width="10.7109375" style="1" customWidth="1"/>
    <col min="12814" max="12814" width="8" style="1" customWidth="1"/>
    <col min="12815" max="12815" width="8.5703125" style="1" customWidth="1"/>
    <col min="12816" max="12817" width="9.7109375" style="1" customWidth="1"/>
    <col min="12818" max="12818" width="4.28515625" style="1" customWidth="1"/>
    <col min="12819" max="13056" width="7.5703125" style="1"/>
    <col min="13057" max="13057" width="4.28515625" style="1" customWidth="1"/>
    <col min="13058" max="13058" width="23" style="1" customWidth="1"/>
    <col min="13059" max="13059" width="10.7109375" style="1" customWidth="1"/>
    <col min="13060" max="13060" width="11.42578125" style="1" customWidth="1"/>
    <col min="13061" max="13061" width="10.140625" style="1" customWidth="1"/>
    <col min="13062" max="13062" width="9.5703125" style="1" customWidth="1"/>
    <col min="13063" max="13063" width="11.7109375" style="1" customWidth="1"/>
    <col min="13064" max="13064" width="9.7109375" style="1" customWidth="1"/>
    <col min="13065" max="13065" width="12.28515625" style="1" customWidth="1"/>
    <col min="13066" max="13066" width="9.85546875" style="1" customWidth="1"/>
    <col min="13067" max="13067" width="13.42578125" style="1" customWidth="1"/>
    <col min="13068" max="13068" width="9.28515625" style="1" customWidth="1"/>
    <col min="13069" max="13069" width="10.7109375" style="1" customWidth="1"/>
    <col min="13070" max="13070" width="8" style="1" customWidth="1"/>
    <col min="13071" max="13071" width="8.5703125" style="1" customWidth="1"/>
    <col min="13072" max="13073" width="9.7109375" style="1" customWidth="1"/>
    <col min="13074" max="13074" width="4.28515625" style="1" customWidth="1"/>
    <col min="13075" max="13312" width="7.5703125" style="1"/>
    <col min="13313" max="13313" width="4.28515625" style="1" customWidth="1"/>
    <col min="13314" max="13314" width="23" style="1" customWidth="1"/>
    <col min="13315" max="13315" width="10.7109375" style="1" customWidth="1"/>
    <col min="13316" max="13316" width="11.42578125" style="1" customWidth="1"/>
    <col min="13317" max="13317" width="10.140625" style="1" customWidth="1"/>
    <col min="13318" max="13318" width="9.5703125" style="1" customWidth="1"/>
    <col min="13319" max="13319" width="11.7109375" style="1" customWidth="1"/>
    <col min="13320" max="13320" width="9.7109375" style="1" customWidth="1"/>
    <col min="13321" max="13321" width="12.28515625" style="1" customWidth="1"/>
    <col min="13322" max="13322" width="9.85546875" style="1" customWidth="1"/>
    <col min="13323" max="13323" width="13.42578125" style="1" customWidth="1"/>
    <col min="13324" max="13324" width="9.28515625" style="1" customWidth="1"/>
    <col min="13325" max="13325" width="10.7109375" style="1" customWidth="1"/>
    <col min="13326" max="13326" width="8" style="1" customWidth="1"/>
    <col min="13327" max="13327" width="8.5703125" style="1" customWidth="1"/>
    <col min="13328" max="13329" width="9.7109375" style="1" customWidth="1"/>
    <col min="13330" max="13330" width="4.28515625" style="1" customWidth="1"/>
    <col min="13331" max="13568" width="7.5703125" style="1"/>
    <col min="13569" max="13569" width="4.28515625" style="1" customWidth="1"/>
    <col min="13570" max="13570" width="23" style="1" customWidth="1"/>
    <col min="13571" max="13571" width="10.7109375" style="1" customWidth="1"/>
    <col min="13572" max="13572" width="11.42578125" style="1" customWidth="1"/>
    <col min="13573" max="13573" width="10.140625" style="1" customWidth="1"/>
    <col min="13574" max="13574" width="9.5703125" style="1" customWidth="1"/>
    <col min="13575" max="13575" width="11.7109375" style="1" customWidth="1"/>
    <col min="13576" max="13576" width="9.7109375" style="1" customWidth="1"/>
    <col min="13577" max="13577" width="12.28515625" style="1" customWidth="1"/>
    <col min="13578" max="13578" width="9.85546875" style="1" customWidth="1"/>
    <col min="13579" max="13579" width="13.42578125" style="1" customWidth="1"/>
    <col min="13580" max="13580" width="9.28515625" style="1" customWidth="1"/>
    <col min="13581" max="13581" width="10.7109375" style="1" customWidth="1"/>
    <col min="13582" max="13582" width="8" style="1" customWidth="1"/>
    <col min="13583" max="13583" width="8.5703125" style="1" customWidth="1"/>
    <col min="13584" max="13585" width="9.7109375" style="1" customWidth="1"/>
    <col min="13586" max="13586" width="4.28515625" style="1" customWidth="1"/>
    <col min="13587" max="13824" width="7.5703125" style="1"/>
    <col min="13825" max="13825" width="4.28515625" style="1" customWidth="1"/>
    <col min="13826" max="13826" width="23" style="1" customWidth="1"/>
    <col min="13827" max="13827" width="10.7109375" style="1" customWidth="1"/>
    <col min="13828" max="13828" width="11.42578125" style="1" customWidth="1"/>
    <col min="13829" max="13829" width="10.140625" style="1" customWidth="1"/>
    <col min="13830" max="13830" width="9.5703125" style="1" customWidth="1"/>
    <col min="13831" max="13831" width="11.7109375" style="1" customWidth="1"/>
    <col min="13832" max="13832" width="9.7109375" style="1" customWidth="1"/>
    <col min="13833" max="13833" width="12.28515625" style="1" customWidth="1"/>
    <col min="13834" max="13834" width="9.85546875" style="1" customWidth="1"/>
    <col min="13835" max="13835" width="13.42578125" style="1" customWidth="1"/>
    <col min="13836" max="13836" width="9.28515625" style="1" customWidth="1"/>
    <col min="13837" max="13837" width="10.7109375" style="1" customWidth="1"/>
    <col min="13838" max="13838" width="8" style="1" customWidth="1"/>
    <col min="13839" max="13839" width="8.5703125" style="1" customWidth="1"/>
    <col min="13840" max="13841" width="9.7109375" style="1" customWidth="1"/>
    <col min="13842" max="13842" width="4.28515625" style="1" customWidth="1"/>
    <col min="13843" max="14080" width="7.5703125" style="1"/>
    <col min="14081" max="14081" width="4.28515625" style="1" customWidth="1"/>
    <col min="14082" max="14082" width="23" style="1" customWidth="1"/>
    <col min="14083" max="14083" width="10.7109375" style="1" customWidth="1"/>
    <col min="14084" max="14084" width="11.42578125" style="1" customWidth="1"/>
    <col min="14085" max="14085" width="10.140625" style="1" customWidth="1"/>
    <col min="14086" max="14086" width="9.5703125" style="1" customWidth="1"/>
    <col min="14087" max="14087" width="11.7109375" style="1" customWidth="1"/>
    <col min="14088" max="14088" width="9.7109375" style="1" customWidth="1"/>
    <col min="14089" max="14089" width="12.28515625" style="1" customWidth="1"/>
    <col min="14090" max="14090" width="9.85546875" style="1" customWidth="1"/>
    <col min="14091" max="14091" width="13.42578125" style="1" customWidth="1"/>
    <col min="14092" max="14092" width="9.28515625" style="1" customWidth="1"/>
    <col min="14093" max="14093" width="10.7109375" style="1" customWidth="1"/>
    <col min="14094" max="14094" width="8" style="1" customWidth="1"/>
    <col min="14095" max="14095" width="8.5703125" style="1" customWidth="1"/>
    <col min="14096" max="14097" width="9.7109375" style="1" customWidth="1"/>
    <col min="14098" max="14098" width="4.28515625" style="1" customWidth="1"/>
    <col min="14099" max="14336" width="7.5703125" style="1"/>
    <col min="14337" max="14337" width="4.28515625" style="1" customWidth="1"/>
    <col min="14338" max="14338" width="23" style="1" customWidth="1"/>
    <col min="14339" max="14339" width="10.7109375" style="1" customWidth="1"/>
    <col min="14340" max="14340" width="11.42578125" style="1" customWidth="1"/>
    <col min="14341" max="14341" width="10.140625" style="1" customWidth="1"/>
    <col min="14342" max="14342" width="9.5703125" style="1" customWidth="1"/>
    <col min="14343" max="14343" width="11.7109375" style="1" customWidth="1"/>
    <col min="14344" max="14344" width="9.7109375" style="1" customWidth="1"/>
    <col min="14345" max="14345" width="12.28515625" style="1" customWidth="1"/>
    <col min="14346" max="14346" width="9.85546875" style="1" customWidth="1"/>
    <col min="14347" max="14347" width="13.42578125" style="1" customWidth="1"/>
    <col min="14348" max="14348" width="9.28515625" style="1" customWidth="1"/>
    <col min="14349" max="14349" width="10.7109375" style="1" customWidth="1"/>
    <col min="14350" max="14350" width="8" style="1" customWidth="1"/>
    <col min="14351" max="14351" width="8.5703125" style="1" customWidth="1"/>
    <col min="14352" max="14353" width="9.7109375" style="1" customWidth="1"/>
    <col min="14354" max="14354" width="4.28515625" style="1" customWidth="1"/>
    <col min="14355" max="14592" width="7.5703125" style="1"/>
    <col min="14593" max="14593" width="4.28515625" style="1" customWidth="1"/>
    <col min="14594" max="14594" width="23" style="1" customWidth="1"/>
    <col min="14595" max="14595" width="10.7109375" style="1" customWidth="1"/>
    <col min="14596" max="14596" width="11.42578125" style="1" customWidth="1"/>
    <col min="14597" max="14597" width="10.140625" style="1" customWidth="1"/>
    <col min="14598" max="14598" width="9.5703125" style="1" customWidth="1"/>
    <col min="14599" max="14599" width="11.7109375" style="1" customWidth="1"/>
    <col min="14600" max="14600" width="9.7109375" style="1" customWidth="1"/>
    <col min="14601" max="14601" width="12.28515625" style="1" customWidth="1"/>
    <col min="14602" max="14602" width="9.85546875" style="1" customWidth="1"/>
    <col min="14603" max="14603" width="13.42578125" style="1" customWidth="1"/>
    <col min="14604" max="14604" width="9.28515625" style="1" customWidth="1"/>
    <col min="14605" max="14605" width="10.7109375" style="1" customWidth="1"/>
    <col min="14606" max="14606" width="8" style="1" customWidth="1"/>
    <col min="14607" max="14607" width="8.5703125" style="1" customWidth="1"/>
    <col min="14608" max="14609" width="9.7109375" style="1" customWidth="1"/>
    <col min="14610" max="14610" width="4.28515625" style="1" customWidth="1"/>
    <col min="14611" max="14848" width="7.5703125" style="1"/>
    <col min="14849" max="14849" width="4.28515625" style="1" customWidth="1"/>
    <col min="14850" max="14850" width="23" style="1" customWidth="1"/>
    <col min="14851" max="14851" width="10.7109375" style="1" customWidth="1"/>
    <col min="14852" max="14852" width="11.42578125" style="1" customWidth="1"/>
    <col min="14853" max="14853" width="10.140625" style="1" customWidth="1"/>
    <col min="14854" max="14854" width="9.5703125" style="1" customWidth="1"/>
    <col min="14855" max="14855" width="11.7109375" style="1" customWidth="1"/>
    <col min="14856" max="14856" width="9.7109375" style="1" customWidth="1"/>
    <col min="14857" max="14857" width="12.28515625" style="1" customWidth="1"/>
    <col min="14858" max="14858" width="9.85546875" style="1" customWidth="1"/>
    <col min="14859" max="14859" width="13.42578125" style="1" customWidth="1"/>
    <col min="14860" max="14860" width="9.28515625" style="1" customWidth="1"/>
    <col min="14861" max="14861" width="10.7109375" style="1" customWidth="1"/>
    <col min="14862" max="14862" width="8" style="1" customWidth="1"/>
    <col min="14863" max="14863" width="8.5703125" style="1" customWidth="1"/>
    <col min="14864" max="14865" width="9.7109375" style="1" customWidth="1"/>
    <col min="14866" max="14866" width="4.28515625" style="1" customWidth="1"/>
    <col min="14867" max="15104" width="7.5703125" style="1"/>
    <col min="15105" max="15105" width="4.28515625" style="1" customWidth="1"/>
    <col min="15106" max="15106" width="23" style="1" customWidth="1"/>
    <col min="15107" max="15107" width="10.7109375" style="1" customWidth="1"/>
    <col min="15108" max="15108" width="11.42578125" style="1" customWidth="1"/>
    <col min="15109" max="15109" width="10.140625" style="1" customWidth="1"/>
    <col min="15110" max="15110" width="9.5703125" style="1" customWidth="1"/>
    <col min="15111" max="15111" width="11.7109375" style="1" customWidth="1"/>
    <col min="15112" max="15112" width="9.7109375" style="1" customWidth="1"/>
    <col min="15113" max="15113" width="12.28515625" style="1" customWidth="1"/>
    <col min="15114" max="15114" width="9.85546875" style="1" customWidth="1"/>
    <col min="15115" max="15115" width="13.42578125" style="1" customWidth="1"/>
    <col min="15116" max="15116" width="9.28515625" style="1" customWidth="1"/>
    <col min="15117" max="15117" width="10.7109375" style="1" customWidth="1"/>
    <col min="15118" max="15118" width="8" style="1" customWidth="1"/>
    <col min="15119" max="15119" width="8.5703125" style="1" customWidth="1"/>
    <col min="15120" max="15121" width="9.7109375" style="1" customWidth="1"/>
    <col min="15122" max="15122" width="4.28515625" style="1" customWidth="1"/>
    <col min="15123" max="15360" width="7.5703125" style="1"/>
    <col min="15361" max="15361" width="4.28515625" style="1" customWidth="1"/>
    <col min="15362" max="15362" width="23" style="1" customWidth="1"/>
    <col min="15363" max="15363" width="10.7109375" style="1" customWidth="1"/>
    <col min="15364" max="15364" width="11.42578125" style="1" customWidth="1"/>
    <col min="15365" max="15365" width="10.140625" style="1" customWidth="1"/>
    <col min="15366" max="15366" width="9.5703125" style="1" customWidth="1"/>
    <col min="15367" max="15367" width="11.7109375" style="1" customWidth="1"/>
    <col min="15368" max="15368" width="9.7109375" style="1" customWidth="1"/>
    <col min="15369" max="15369" width="12.28515625" style="1" customWidth="1"/>
    <col min="15370" max="15370" width="9.85546875" style="1" customWidth="1"/>
    <col min="15371" max="15371" width="13.42578125" style="1" customWidth="1"/>
    <col min="15372" max="15372" width="9.28515625" style="1" customWidth="1"/>
    <col min="15373" max="15373" width="10.7109375" style="1" customWidth="1"/>
    <col min="15374" max="15374" width="8" style="1" customWidth="1"/>
    <col min="15375" max="15375" width="8.5703125" style="1" customWidth="1"/>
    <col min="15376" max="15377" width="9.7109375" style="1" customWidth="1"/>
    <col min="15378" max="15378" width="4.28515625" style="1" customWidth="1"/>
    <col min="15379" max="15616" width="7.5703125" style="1"/>
    <col min="15617" max="15617" width="4.28515625" style="1" customWidth="1"/>
    <col min="15618" max="15618" width="23" style="1" customWidth="1"/>
    <col min="15619" max="15619" width="10.7109375" style="1" customWidth="1"/>
    <col min="15620" max="15620" width="11.42578125" style="1" customWidth="1"/>
    <col min="15621" max="15621" width="10.140625" style="1" customWidth="1"/>
    <col min="15622" max="15622" width="9.5703125" style="1" customWidth="1"/>
    <col min="15623" max="15623" width="11.7109375" style="1" customWidth="1"/>
    <col min="15624" max="15624" width="9.7109375" style="1" customWidth="1"/>
    <col min="15625" max="15625" width="12.28515625" style="1" customWidth="1"/>
    <col min="15626" max="15626" width="9.85546875" style="1" customWidth="1"/>
    <col min="15627" max="15627" width="13.42578125" style="1" customWidth="1"/>
    <col min="15628" max="15628" width="9.28515625" style="1" customWidth="1"/>
    <col min="15629" max="15629" width="10.7109375" style="1" customWidth="1"/>
    <col min="15630" max="15630" width="8" style="1" customWidth="1"/>
    <col min="15631" max="15631" width="8.5703125" style="1" customWidth="1"/>
    <col min="15632" max="15633" width="9.7109375" style="1" customWidth="1"/>
    <col min="15634" max="15634" width="4.28515625" style="1" customWidth="1"/>
    <col min="15635" max="15872" width="7.5703125" style="1"/>
    <col min="15873" max="15873" width="4.28515625" style="1" customWidth="1"/>
    <col min="15874" max="15874" width="23" style="1" customWidth="1"/>
    <col min="15875" max="15875" width="10.7109375" style="1" customWidth="1"/>
    <col min="15876" max="15876" width="11.42578125" style="1" customWidth="1"/>
    <col min="15877" max="15877" width="10.140625" style="1" customWidth="1"/>
    <col min="15878" max="15878" width="9.5703125" style="1" customWidth="1"/>
    <col min="15879" max="15879" width="11.7109375" style="1" customWidth="1"/>
    <col min="15880" max="15880" width="9.7109375" style="1" customWidth="1"/>
    <col min="15881" max="15881" width="12.28515625" style="1" customWidth="1"/>
    <col min="15882" max="15882" width="9.85546875" style="1" customWidth="1"/>
    <col min="15883" max="15883" width="13.42578125" style="1" customWidth="1"/>
    <col min="15884" max="15884" width="9.28515625" style="1" customWidth="1"/>
    <col min="15885" max="15885" width="10.7109375" style="1" customWidth="1"/>
    <col min="15886" max="15886" width="8" style="1" customWidth="1"/>
    <col min="15887" max="15887" width="8.5703125" style="1" customWidth="1"/>
    <col min="15888" max="15889" width="9.7109375" style="1" customWidth="1"/>
    <col min="15890" max="15890" width="4.28515625" style="1" customWidth="1"/>
    <col min="15891" max="16128" width="7.5703125" style="1"/>
    <col min="16129" max="16129" width="4.28515625" style="1" customWidth="1"/>
    <col min="16130" max="16130" width="23" style="1" customWidth="1"/>
    <col min="16131" max="16131" width="10.7109375" style="1" customWidth="1"/>
    <col min="16132" max="16132" width="11.42578125" style="1" customWidth="1"/>
    <col min="16133" max="16133" width="10.140625" style="1" customWidth="1"/>
    <col min="16134" max="16134" width="9.5703125" style="1" customWidth="1"/>
    <col min="16135" max="16135" width="11.7109375" style="1" customWidth="1"/>
    <col min="16136" max="16136" width="9.7109375" style="1" customWidth="1"/>
    <col min="16137" max="16137" width="12.28515625" style="1" customWidth="1"/>
    <col min="16138" max="16138" width="9.85546875" style="1" customWidth="1"/>
    <col min="16139" max="16139" width="13.42578125" style="1" customWidth="1"/>
    <col min="16140" max="16140" width="9.28515625" style="1" customWidth="1"/>
    <col min="16141" max="16141" width="10.7109375" style="1" customWidth="1"/>
    <col min="16142" max="16142" width="8" style="1" customWidth="1"/>
    <col min="16143" max="16143" width="8.5703125" style="1" customWidth="1"/>
    <col min="16144" max="16145" width="9.7109375" style="1" customWidth="1"/>
    <col min="16146" max="16146" width="4.28515625" style="1" customWidth="1"/>
    <col min="16147" max="16384" width="7.5703125" style="1"/>
  </cols>
  <sheetData>
    <row r="1" spans="1:18" s="255" customFormat="1" ht="20.100000000000001" customHeight="1">
      <c r="A1" s="254" t="s">
        <v>423</v>
      </c>
      <c r="B1" s="254"/>
      <c r="C1" s="254"/>
      <c r="D1" s="254"/>
      <c r="E1" s="254"/>
      <c r="F1" s="254"/>
      <c r="G1" s="254"/>
      <c r="H1" s="254"/>
      <c r="I1" s="255" t="s">
        <v>267</v>
      </c>
      <c r="R1" s="256"/>
    </row>
    <row r="2" spans="1:18" s="258" customFormat="1" ht="20.100000000000001" customHeight="1">
      <c r="A2" s="257" t="s">
        <v>268</v>
      </c>
      <c r="B2" s="257"/>
      <c r="C2" s="257"/>
      <c r="D2" s="257"/>
      <c r="E2" s="257"/>
      <c r="F2" s="257"/>
      <c r="G2" s="257"/>
      <c r="H2" s="257"/>
      <c r="I2" s="258" t="s">
        <v>269</v>
      </c>
    </row>
    <row r="3" spans="1:18" s="255" customFormat="1" ht="9" customHeight="1" thickBot="1">
      <c r="A3" s="259"/>
      <c r="B3" s="260"/>
      <c r="C3" s="256"/>
      <c r="D3" s="256"/>
      <c r="E3" s="260"/>
      <c r="F3" s="256"/>
      <c r="G3" s="260"/>
      <c r="H3" s="260"/>
      <c r="I3" s="260"/>
      <c r="J3" s="260"/>
      <c r="K3" s="256"/>
      <c r="L3" s="256"/>
      <c r="M3" s="256"/>
      <c r="N3" s="256"/>
      <c r="O3" s="256"/>
      <c r="P3" s="256"/>
      <c r="Q3" s="256"/>
      <c r="R3" s="256"/>
    </row>
    <row r="4" spans="1:18" s="262" customFormat="1" ht="20.25" customHeight="1">
      <c r="A4" s="633" t="s">
        <v>58</v>
      </c>
      <c r="B4" s="636" t="s">
        <v>270</v>
      </c>
      <c r="C4" s="633" t="s">
        <v>271</v>
      </c>
      <c r="D4" s="639" t="s">
        <v>390</v>
      </c>
      <c r="E4" s="403"/>
      <c r="F4" s="404"/>
      <c r="G4" s="641" t="s">
        <v>272</v>
      </c>
      <c r="H4" s="641"/>
      <c r="I4" s="632" t="s">
        <v>273</v>
      </c>
      <c r="J4" s="632"/>
      <c r="K4" s="632"/>
      <c r="L4" s="632"/>
      <c r="M4" s="632"/>
      <c r="N4" s="632"/>
      <c r="O4" s="632"/>
      <c r="P4" s="406"/>
      <c r="Q4" s="261"/>
      <c r="R4" s="618" t="s">
        <v>58</v>
      </c>
    </row>
    <row r="5" spans="1:18" s="263" customFormat="1" ht="53.25" customHeight="1">
      <c r="A5" s="634"/>
      <c r="B5" s="637"/>
      <c r="C5" s="634"/>
      <c r="D5" s="640"/>
      <c r="E5" s="621" t="s">
        <v>274</v>
      </c>
      <c r="F5" s="622"/>
      <c r="G5" s="623"/>
      <c r="H5" s="624" t="s">
        <v>275</v>
      </c>
      <c r="I5" s="625"/>
      <c r="J5" s="624" t="s">
        <v>276</v>
      </c>
      <c r="K5" s="625"/>
      <c r="L5" s="621" t="s">
        <v>391</v>
      </c>
      <c r="M5" s="628"/>
      <c r="N5" s="621" t="s">
        <v>29</v>
      </c>
      <c r="O5" s="629"/>
      <c r="P5" s="629"/>
      <c r="Q5" s="628"/>
      <c r="R5" s="619"/>
    </row>
    <row r="6" spans="1:18" s="264" customFormat="1" ht="104.25" customHeight="1">
      <c r="A6" s="634"/>
      <c r="B6" s="637"/>
      <c r="C6" s="634"/>
      <c r="D6" s="640"/>
      <c r="E6" s="630" t="s">
        <v>277</v>
      </c>
      <c r="F6" s="621" t="s">
        <v>396</v>
      </c>
      <c r="G6" s="628"/>
      <c r="H6" s="626"/>
      <c r="I6" s="627"/>
      <c r="J6" s="626"/>
      <c r="K6" s="627"/>
      <c r="L6" s="630" t="s">
        <v>278</v>
      </c>
      <c r="M6" s="630" t="s">
        <v>279</v>
      </c>
      <c r="N6" s="630" t="s">
        <v>277</v>
      </c>
      <c r="O6" s="621" t="s">
        <v>280</v>
      </c>
      <c r="P6" s="629"/>
      <c r="Q6" s="628"/>
      <c r="R6" s="619"/>
    </row>
    <row r="7" spans="1:18" s="264" customFormat="1" ht="265.5" customHeight="1" thickBot="1">
      <c r="A7" s="635"/>
      <c r="B7" s="638"/>
      <c r="C7" s="635"/>
      <c r="D7" s="631"/>
      <c r="E7" s="631"/>
      <c r="F7" s="265" t="s">
        <v>281</v>
      </c>
      <c r="G7" s="266" t="s">
        <v>282</v>
      </c>
      <c r="H7" s="265" t="s">
        <v>277</v>
      </c>
      <c r="I7" s="265" t="s">
        <v>283</v>
      </c>
      <c r="J7" s="265" t="s">
        <v>277</v>
      </c>
      <c r="K7" s="266" t="s">
        <v>284</v>
      </c>
      <c r="L7" s="631"/>
      <c r="M7" s="631"/>
      <c r="N7" s="631"/>
      <c r="O7" s="265" t="s">
        <v>285</v>
      </c>
      <c r="P7" s="265" t="s">
        <v>286</v>
      </c>
      <c r="Q7" s="266" t="s">
        <v>287</v>
      </c>
      <c r="R7" s="620"/>
    </row>
    <row r="8" spans="1:18" s="264" customFormat="1" ht="9" customHeight="1">
      <c r="A8" s="267"/>
      <c r="B8" s="405"/>
      <c r="C8" s="401"/>
      <c r="D8" s="401"/>
      <c r="E8" s="267"/>
      <c r="F8" s="402"/>
      <c r="G8" s="268"/>
      <c r="H8" s="268"/>
      <c r="I8" s="268"/>
      <c r="J8" s="268"/>
      <c r="K8" s="401"/>
      <c r="L8" s="401"/>
      <c r="M8" s="401"/>
      <c r="N8" s="401"/>
      <c r="O8" s="401"/>
      <c r="P8" s="401"/>
      <c r="Q8" s="401"/>
      <c r="R8" s="20"/>
    </row>
    <row r="9" spans="1:18" ht="16.5" customHeight="1">
      <c r="A9" s="269">
        <v>1</v>
      </c>
      <c r="B9" s="270" t="s">
        <v>288</v>
      </c>
      <c r="C9" s="464">
        <v>260034</v>
      </c>
      <c r="D9" s="464">
        <v>233188</v>
      </c>
      <c r="E9" s="464">
        <v>29847</v>
      </c>
      <c r="F9" s="464">
        <v>362</v>
      </c>
      <c r="G9" s="464">
        <v>12199</v>
      </c>
      <c r="H9" s="464">
        <v>60987</v>
      </c>
      <c r="I9" s="465">
        <v>53783</v>
      </c>
      <c r="J9" s="464">
        <v>9688</v>
      </c>
      <c r="K9" s="464">
        <v>643</v>
      </c>
      <c r="L9" s="464">
        <v>21659</v>
      </c>
      <c r="M9" s="464">
        <v>10840</v>
      </c>
      <c r="N9" s="464">
        <v>83397</v>
      </c>
      <c r="O9" s="464">
        <v>24783</v>
      </c>
      <c r="P9" s="465">
        <v>12771</v>
      </c>
      <c r="Q9" s="464">
        <v>4170</v>
      </c>
      <c r="R9" s="17">
        <v>1</v>
      </c>
    </row>
    <row r="10" spans="1:18" ht="16.5" customHeight="1">
      <c r="A10" s="271">
        <v>2</v>
      </c>
      <c r="B10" s="272" t="s">
        <v>4</v>
      </c>
      <c r="C10" s="477">
        <v>21541</v>
      </c>
      <c r="D10" s="477">
        <v>19368</v>
      </c>
      <c r="E10" s="477">
        <v>2852</v>
      </c>
      <c r="F10" s="477">
        <v>22</v>
      </c>
      <c r="G10" s="24">
        <v>954</v>
      </c>
      <c r="H10" s="481">
        <v>4692</v>
      </c>
      <c r="I10" s="24">
        <v>4139</v>
      </c>
      <c r="J10" s="24">
        <v>974</v>
      </c>
      <c r="K10" s="477">
        <v>68</v>
      </c>
      <c r="L10" s="477">
        <v>1367</v>
      </c>
      <c r="M10" s="24">
        <v>676</v>
      </c>
      <c r="N10" s="477">
        <v>8031</v>
      </c>
      <c r="O10" s="477">
        <v>2513</v>
      </c>
      <c r="P10" s="24">
        <v>1505</v>
      </c>
      <c r="Q10" s="24">
        <v>398</v>
      </c>
      <c r="R10" s="17">
        <v>2</v>
      </c>
    </row>
    <row r="11" spans="1:18" ht="16.5" customHeight="1">
      <c r="A11" s="271">
        <v>3</v>
      </c>
      <c r="B11" s="272" t="s">
        <v>5</v>
      </c>
      <c r="C11" s="477">
        <v>12870</v>
      </c>
      <c r="D11" s="477">
        <v>11652</v>
      </c>
      <c r="E11" s="477">
        <v>1457</v>
      </c>
      <c r="F11" s="24">
        <v>15</v>
      </c>
      <c r="G11" s="24">
        <v>472</v>
      </c>
      <c r="H11" s="481">
        <v>2923</v>
      </c>
      <c r="I11" s="24">
        <v>2596</v>
      </c>
      <c r="J11" s="24">
        <v>522</v>
      </c>
      <c r="K11" s="477">
        <v>32</v>
      </c>
      <c r="L11" s="477">
        <v>919</v>
      </c>
      <c r="M11" s="24">
        <v>567</v>
      </c>
      <c r="N11" s="477">
        <v>4415</v>
      </c>
      <c r="O11" s="477">
        <v>1294</v>
      </c>
      <c r="P11" s="24">
        <v>705</v>
      </c>
      <c r="Q11" s="24">
        <v>196</v>
      </c>
      <c r="R11" s="17">
        <v>3</v>
      </c>
    </row>
    <row r="12" spans="1:18" ht="16.5" customHeight="1">
      <c r="A12" s="271">
        <v>4</v>
      </c>
      <c r="B12" s="272" t="s">
        <v>6</v>
      </c>
      <c r="C12" s="477">
        <v>17669</v>
      </c>
      <c r="D12" s="477">
        <v>15828</v>
      </c>
      <c r="E12" s="477">
        <v>1684</v>
      </c>
      <c r="F12" s="24">
        <v>23</v>
      </c>
      <c r="G12" s="24">
        <v>754</v>
      </c>
      <c r="H12" s="481">
        <v>3975</v>
      </c>
      <c r="I12" s="24">
        <v>3509</v>
      </c>
      <c r="J12" s="24">
        <v>571</v>
      </c>
      <c r="K12" s="477">
        <v>60</v>
      </c>
      <c r="L12" s="477">
        <v>1928</v>
      </c>
      <c r="M12" s="24">
        <v>1046</v>
      </c>
      <c r="N12" s="477">
        <v>4584</v>
      </c>
      <c r="O12" s="477">
        <v>1127</v>
      </c>
      <c r="P12" s="24">
        <v>823</v>
      </c>
      <c r="Q12" s="24">
        <v>309</v>
      </c>
      <c r="R12" s="17">
        <v>4</v>
      </c>
    </row>
    <row r="13" spans="1:18" ht="16.5" customHeight="1">
      <c r="A13" s="271">
        <v>5</v>
      </c>
      <c r="B13" s="272" t="s">
        <v>7</v>
      </c>
      <c r="C13" s="477">
        <v>9505</v>
      </c>
      <c r="D13" s="477">
        <v>8599</v>
      </c>
      <c r="E13" s="477">
        <v>1120</v>
      </c>
      <c r="F13" s="24">
        <v>9</v>
      </c>
      <c r="G13" s="24">
        <v>445</v>
      </c>
      <c r="H13" s="481">
        <v>2204</v>
      </c>
      <c r="I13" s="24">
        <v>1981</v>
      </c>
      <c r="J13" s="24">
        <v>487</v>
      </c>
      <c r="K13" s="477">
        <v>21</v>
      </c>
      <c r="L13" s="477">
        <v>775</v>
      </c>
      <c r="M13" s="24">
        <v>394</v>
      </c>
      <c r="N13" s="477">
        <v>2824</v>
      </c>
      <c r="O13" s="477">
        <v>786</v>
      </c>
      <c r="P13" s="24">
        <v>453</v>
      </c>
      <c r="Q13" s="24">
        <v>120</v>
      </c>
      <c r="R13" s="17">
        <v>5</v>
      </c>
    </row>
    <row r="14" spans="1:18" ht="16.5" customHeight="1">
      <c r="A14" s="271">
        <v>6</v>
      </c>
      <c r="B14" s="272" t="s">
        <v>8</v>
      </c>
      <c r="C14" s="477">
        <v>15236</v>
      </c>
      <c r="D14" s="477">
        <v>13390</v>
      </c>
      <c r="E14" s="477">
        <v>1638</v>
      </c>
      <c r="F14" s="24">
        <v>34</v>
      </c>
      <c r="G14" s="24">
        <v>724</v>
      </c>
      <c r="H14" s="481">
        <v>3801</v>
      </c>
      <c r="I14" s="24">
        <v>3227</v>
      </c>
      <c r="J14" s="24">
        <v>577</v>
      </c>
      <c r="K14" s="477">
        <v>29</v>
      </c>
      <c r="L14" s="477">
        <v>1338</v>
      </c>
      <c r="M14" s="24">
        <v>712</v>
      </c>
      <c r="N14" s="477">
        <v>4713</v>
      </c>
      <c r="O14" s="477">
        <v>1305</v>
      </c>
      <c r="P14" s="24">
        <v>633</v>
      </c>
      <c r="Q14" s="24">
        <v>319</v>
      </c>
      <c r="R14" s="17">
        <v>6</v>
      </c>
    </row>
    <row r="15" spans="1:18" ht="16.5" customHeight="1">
      <c r="A15" s="271">
        <v>7</v>
      </c>
      <c r="B15" s="272" t="s">
        <v>9</v>
      </c>
      <c r="C15" s="477">
        <v>18364</v>
      </c>
      <c r="D15" s="477">
        <v>16452</v>
      </c>
      <c r="E15" s="477">
        <v>2258</v>
      </c>
      <c r="F15" s="24">
        <v>31</v>
      </c>
      <c r="G15" s="24">
        <v>833</v>
      </c>
      <c r="H15" s="481">
        <v>4689</v>
      </c>
      <c r="I15" s="24">
        <v>4166</v>
      </c>
      <c r="J15" s="24">
        <v>712</v>
      </c>
      <c r="K15" s="477">
        <v>51</v>
      </c>
      <c r="L15" s="477">
        <v>1542</v>
      </c>
      <c r="M15" s="24">
        <v>925</v>
      </c>
      <c r="N15" s="477">
        <v>5450</v>
      </c>
      <c r="O15" s="477">
        <v>1410</v>
      </c>
      <c r="P15" s="24">
        <v>691</v>
      </c>
      <c r="Q15" s="24">
        <v>283</v>
      </c>
      <c r="R15" s="17">
        <v>7</v>
      </c>
    </row>
    <row r="16" spans="1:18" ht="16.5" customHeight="1">
      <c r="A16" s="271">
        <v>8</v>
      </c>
      <c r="B16" s="272" t="s">
        <v>10</v>
      </c>
      <c r="C16" s="477">
        <v>34207</v>
      </c>
      <c r="D16" s="477">
        <v>30589</v>
      </c>
      <c r="E16" s="477">
        <v>3883</v>
      </c>
      <c r="F16" s="24">
        <v>47</v>
      </c>
      <c r="G16" s="24">
        <v>1536</v>
      </c>
      <c r="H16" s="481">
        <v>8086</v>
      </c>
      <c r="I16" s="24">
        <v>7012</v>
      </c>
      <c r="J16" s="24">
        <v>1011</v>
      </c>
      <c r="K16" s="477">
        <v>58</v>
      </c>
      <c r="L16" s="477">
        <v>3068</v>
      </c>
      <c r="M16" s="24">
        <v>1296</v>
      </c>
      <c r="N16" s="477">
        <v>10986</v>
      </c>
      <c r="O16" s="477">
        <v>3388</v>
      </c>
      <c r="P16" s="24">
        <v>1431</v>
      </c>
      <c r="Q16" s="24">
        <v>572</v>
      </c>
      <c r="R16" s="17">
        <v>8</v>
      </c>
    </row>
    <row r="17" spans="1:18" ht="16.5" customHeight="1">
      <c r="A17" s="271">
        <v>9</v>
      </c>
      <c r="B17" s="272" t="s">
        <v>11</v>
      </c>
      <c r="C17" s="477">
        <v>6802</v>
      </c>
      <c r="D17" s="477">
        <v>6183</v>
      </c>
      <c r="E17" s="477">
        <v>929</v>
      </c>
      <c r="F17" s="24">
        <v>5</v>
      </c>
      <c r="G17" s="24">
        <v>377</v>
      </c>
      <c r="H17" s="481">
        <v>1604</v>
      </c>
      <c r="I17" s="24">
        <v>1356</v>
      </c>
      <c r="J17" s="24">
        <v>240</v>
      </c>
      <c r="K17" s="477">
        <v>18</v>
      </c>
      <c r="L17" s="477">
        <v>526</v>
      </c>
      <c r="M17" s="24">
        <v>276</v>
      </c>
      <c r="N17" s="477">
        <v>2303</v>
      </c>
      <c r="O17" s="477">
        <v>642</v>
      </c>
      <c r="P17" s="24">
        <v>474</v>
      </c>
      <c r="Q17" s="24">
        <v>96</v>
      </c>
      <c r="R17" s="17">
        <v>9</v>
      </c>
    </row>
    <row r="18" spans="1:18" ht="16.5" customHeight="1">
      <c r="A18" s="271">
        <v>10</v>
      </c>
      <c r="B18" s="272" t="s">
        <v>12</v>
      </c>
      <c r="C18" s="477">
        <v>11686</v>
      </c>
      <c r="D18" s="477">
        <v>10558</v>
      </c>
      <c r="E18" s="477">
        <v>1105</v>
      </c>
      <c r="F18" s="24">
        <v>11</v>
      </c>
      <c r="G18" s="24">
        <v>562</v>
      </c>
      <c r="H18" s="481">
        <v>3321</v>
      </c>
      <c r="I18" s="24">
        <v>2951</v>
      </c>
      <c r="J18" s="24">
        <v>334</v>
      </c>
      <c r="K18" s="477">
        <v>20</v>
      </c>
      <c r="L18" s="477">
        <v>836</v>
      </c>
      <c r="M18" s="24">
        <v>606</v>
      </c>
      <c r="N18" s="477">
        <v>2806</v>
      </c>
      <c r="O18" s="477">
        <v>767</v>
      </c>
      <c r="P18" s="24">
        <v>414</v>
      </c>
      <c r="Q18" s="24">
        <v>115</v>
      </c>
      <c r="R18" s="17">
        <v>10</v>
      </c>
    </row>
    <row r="19" spans="1:18" ht="16.5" customHeight="1">
      <c r="A19" s="271">
        <v>11</v>
      </c>
      <c r="B19" s="272" t="s">
        <v>13</v>
      </c>
      <c r="C19" s="477">
        <v>7583</v>
      </c>
      <c r="D19" s="477">
        <v>6968</v>
      </c>
      <c r="E19" s="477">
        <v>979</v>
      </c>
      <c r="F19" s="24">
        <v>8</v>
      </c>
      <c r="G19" s="24">
        <v>501</v>
      </c>
      <c r="H19" s="481">
        <v>2050</v>
      </c>
      <c r="I19" s="24">
        <v>1818</v>
      </c>
      <c r="J19" s="24">
        <v>292</v>
      </c>
      <c r="K19" s="477">
        <v>30</v>
      </c>
      <c r="L19" s="477">
        <v>576</v>
      </c>
      <c r="M19" s="24">
        <v>409</v>
      </c>
      <c r="N19" s="477">
        <v>1970</v>
      </c>
      <c r="O19" s="477">
        <v>482</v>
      </c>
      <c r="P19" s="24">
        <v>282</v>
      </c>
      <c r="Q19" s="24">
        <v>159</v>
      </c>
      <c r="R19" s="17">
        <v>11</v>
      </c>
    </row>
    <row r="20" spans="1:18" ht="16.5" customHeight="1">
      <c r="A20" s="271">
        <v>12</v>
      </c>
      <c r="B20" s="272" t="s">
        <v>14</v>
      </c>
      <c r="C20" s="477">
        <v>14116</v>
      </c>
      <c r="D20" s="477">
        <v>12795</v>
      </c>
      <c r="E20" s="477">
        <v>1565</v>
      </c>
      <c r="F20" s="24">
        <v>21</v>
      </c>
      <c r="G20" s="24">
        <v>601</v>
      </c>
      <c r="H20" s="481">
        <v>3010</v>
      </c>
      <c r="I20" s="24">
        <v>2681</v>
      </c>
      <c r="J20" s="24">
        <v>540</v>
      </c>
      <c r="K20" s="477">
        <v>38</v>
      </c>
      <c r="L20" s="477">
        <v>1316</v>
      </c>
      <c r="M20" s="24">
        <v>478</v>
      </c>
      <c r="N20" s="477">
        <v>4988</v>
      </c>
      <c r="O20" s="477">
        <v>1597</v>
      </c>
      <c r="P20" s="24">
        <v>865</v>
      </c>
      <c r="Q20" s="24">
        <v>219</v>
      </c>
      <c r="R20" s="17">
        <v>12</v>
      </c>
    </row>
    <row r="21" spans="1:18" ht="16.5" customHeight="1">
      <c r="A21" s="271">
        <v>13</v>
      </c>
      <c r="B21" s="272" t="s">
        <v>15</v>
      </c>
      <c r="C21" s="477">
        <v>35008</v>
      </c>
      <c r="D21" s="477">
        <v>30719</v>
      </c>
      <c r="E21" s="477">
        <v>3994</v>
      </c>
      <c r="F21" s="24">
        <v>61</v>
      </c>
      <c r="G21" s="24">
        <v>1860</v>
      </c>
      <c r="H21" s="481">
        <v>7524</v>
      </c>
      <c r="I21" s="24">
        <v>6695</v>
      </c>
      <c r="J21" s="24">
        <v>1353</v>
      </c>
      <c r="K21" s="477">
        <v>71</v>
      </c>
      <c r="L21" s="477">
        <v>3200</v>
      </c>
      <c r="M21" s="24">
        <v>1317</v>
      </c>
      <c r="N21" s="477">
        <v>12272</v>
      </c>
      <c r="O21" s="477">
        <v>4156</v>
      </c>
      <c r="P21" s="24">
        <v>1711</v>
      </c>
      <c r="Q21" s="24">
        <v>741</v>
      </c>
      <c r="R21" s="17">
        <v>13</v>
      </c>
    </row>
    <row r="22" spans="1:18" ht="16.5" customHeight="1">
      <c r="A22" s="271">
        <v>14</v>
      </c>
      <c r="B22" s="272" t="s">
        <v>16</v>
      </c>
      <c r="C22" s="477">
        <v>7192</v>
      </c>
      <c r="D22" s="477">
        <v>6552</v>
      </c>
      <c r="E22" s="477">
        <v>896</v>
      </c>
      <c r="F22" s="24">
        <v>2</v>
      </c>
      <c r="G22" s="24">
        <v>421</v>
      </c>
      <c r="H22" s="481">
        <v>1938</v>
      </c>
      <c r="I22" s="24">
        <v>1709</v>
      </c>
      <c r="J22" s="24">
        <v>265</v>
      </c>
      <c r="K22" s="477">
        <v>30</v>
      </c>
      <c r="L22" s="477">
        <v>768</v>
      </c>
      <c r="M22" s="24">
        <v>444</v>
      </c>
      <c r="N22" s="477">
        <v>1894</v>
      </c>
      <c r="O22" s="477">
        <v>455</v>
      </c>
      <c r="P22" s="24">
        <v>317</v>
      </c>
      <c r="Q22" s="24">
        <v>103</v>
      </c>
      <c r="R22" s="17">
        <v>14</v>
      </c>
    </row>
    <row r="23" spans="1:18" ht="16.5" customHeight="1">
      <c r="A23" s="271">
        <v>15</v>
      </c>
      <c r="B23" s="272" t="s">
        <v>17</v>
      </c>
      <c r="C23" s="477">
        <v>10821</v>
      </c>
      <c r="D23" s="477">
        <v>9860</v>
      </c>
      <c r="E23" s="477">
        <v>1288</v>
      </c>
      <c r="F23" s="470">
        <v>10</v>
      </c>
      <c r="G23" s="24">
        <v>611</v>
      </c>
      <c r="H23" s="481">
        <v>2436</v>
      </c>
      <c r="I23" s="24">
        <v>2191</v>
      </c>
      <c r="J23" s="24">
        <v>453</v>
      </c>
      <c r="K23" s="477">
        <v>40</v>
      </c>
      <c r="L23" s="477">
        <v>938</v>
      </c>
      <c r="M23" s="24">
        <v>602</v>
      </c>
      <c r="N23" s="477">
        <v>3552</v>
      </c>
      <c r="O23" s="477">
        <v>952</v>
      </c>
      <c r="P23" s="24">
        <v>653</v>
      </c>
      <c r="Q23" s="24">
        <v>169</v>
      </c>
      <c r="R23" s="17">
        <v>15</v>
      </c>
    </row>
    <row r="24" spans="1:18" ht="16.5" customHeight="1">
      <c r="A24" s="271">
        <v>16</v>
      </c>
      <c r="B24" s="272" t="s">
        <v>18</v>
      </c>
      <c r="C24" s="477">
        <v>21624</v>
      </c>
      <c r="D24" s="477">
        <v>19399</v>
      </c>
      <c r="E24" s="477">
        <v>2183</v>
      </c>
      <c r="F24" s="24">
        <v>21</v>
      </c>
      <c r="G24" s="24">
        <v>849</v>
      </c>
      <c r="H24" s="481">
        <v>5381</v>
      </c>
      <c r="I24" s="24">
        <v>4780</v>
      </c>
      <c r="J24" s="24">
        <v>772</v>
      </c>
      <c r="K24" s="477">
        <v>29</v>
      </c>
      <c r="L24" s="477">
        <v>1827</v>
      </c>
      <c r="M24" s="24">
        <v>666</v>
      </c>
      <c r="N24" s="477">
        <v>7208</v>
      </c>
      <c r="O24" s="477">
        <v>2299</v>
      </c>
      <c r="P24" s="24">
        <v>849</v>
      </c>
      <c r="Q24" s="24">
        <v>180</v>
      </c>
      <c r="R24" s="17">
        <v>16</v>
      </c>
    </row>
    <row r="25" spans="1:18" ht="16.5" customHeight="1">
      <c r="A25" s="271">
        <v>17</v>
      </c>
      <c r="B25" s="273" t="s">
        <v>19</v>
      </c>
      <c r="C25" s="477">
        <v>14483</v>
      </c>
      <c r="D25" s="477">
        <v>13132</v>
      </c>
      <c r="E25" s="477">
        <v>1827</v>
      </c>
      <c r="F25" s="24">
        <v>41</v>
      </c>
      <c r="G25" s="24">
        <v>667</v>
      </c>
      <c r="H25" s="481">
        <v>3286</v>
      </c>
      <c r="I25" s="24">
        <v>2927</v>
      </c>
      <c r="J25" s="24">
        <v>557</v>
      </c>
      <c r="K25" s="477">
        <v>47</v>
      </c>
      <c r="L25" s="477">
        <v>704</v>
      </c>
      <c r="M25" s="24">
        <v>419</v>
      </c>
      <c r="N25" s="477">
        <v>4835</v>
      </c>
      <c r="O25" s="477">
        <v>1549</v>
      </c>
      <c r="P25" s="24">
        <v>873</v>
      </c>
      <c r="Q25" s="24">
        <v>184</v>
      </c>
      <c r="R25" s="17">
        <v>17</v>
      </c>
    </row>
    <row r="26" spans="1:18" ht="5.25" customHeight="1">
      <c r="C26" s="18"/>
      <c r="D26" s="18"/>
      <c r="E26" s="18"/>
      <c r="F26" s="18"/>
      <c r="G26" s="18"/>
      <c r="H26" s="18"/>
      <c r="I26" s="18"/>
      <c r="J26" s="18"/>
      <c r="K26" s="18"/>
      <c r="L26" s="18"/>
    </row>
    <row r="27" spans="1:18" ht="12" customHeight="1">
      <c r="A27" s="274" t="s">
        <v>392</v>
      </c>
      <c r="B27" s="1"/>
      <c r="I27" s="1" t="s">
        <v>289</v>
      </c>
    </row>
    <row r="28" spans="1:18" ht="12" customHeight="1">
      <c r="A28" s="275" t="s">
        <v>393</v>
      </c>
      <c r="B28" s="1"/>
    </row>
    <row r="29" spans="1:18" s="276" customFormat="1" ht="12" customHeight="1">
      <c r="A29" s="274" t="s">
        <v>394</v>
      </c>
      <c r="B29" s="274"/>
      <c r="I29" s="276" t="s">
        <v>290</v>
      </c>
    </row>
    <row r="30" spans="1:18" ht="12" customHeight="1">
      <c r="A30" s="277" t="s">
        <v>395</v>
      </c>
    </row>
  </sheetData>
  <mergeCells count="18">
    <mergeCell ref="A4:A7"/>
    <mergeCell ref="B4:B7"/>
    <mergeCell ref="C4:C7"/>
    <mergeCell ref="D4:D7"/>
    <mergeCell ref="G4:H4"/>
    <mergeCell ref="R4:R7"/>
    <mergeCell ref="E5:G5"/>
    <mergeCell ref="H5:I6"/>
    <mergeCell ref="J5:K6"/>
    <mergeCell ref="L5:M5"/>
    <mergeCell ref="N5:Q5"/>
    <mergeCell ref="E6:E7"/>
    <mergeCell ref="F6:G6"/>
    <mergeCell ref="L6:L7"/>
    <mergeCell ref="M6:M7"/>
    <mergeCell ref="I4:O4"/>
    <mergeCell ref="N6:N7"/>
    <mergeCell ref="O6:Q6"/>
  </mergeCells>
  <pageMargins left="0.70866141732283472" right="0.70866141732283472" top="0.74803149606299213" bottom="0.74803149606299213" header="0.31496062992125984" footer="0.31496062992125984"/>
  <pageSetup paperSize="9" scale="9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L267"/>
  <sheetViews>
    <sheetView zoomScaleNormal="100" workbookViewId="0"/>
  </sheetViews>
  <sheetFormatPr defaultRowHeight="12.75"/>
  <cols>
    <col min="1" max="1" width="22.140625" style="36" customWidth="1"/>
    <col min="2" max="2" width="8.42578125" style="340" customWidth="1"/>
    <col min="3" max="3" width="7.85546875" style="340" customWidth="1"/>
    <col min="4" max="5" width="8.42578125" style="340" customWidth="1"/>
    <col min="6" max="6" width="10.28515625" style="340" customWidth="1"/>
    <col min="7" max="7" width="11.42578125" style="36" customWidth="1"/>
    <col min="8" max="8" width="9.140625" style="36"/>
    <col min="9" max="9" width="9.5703125" style="37" bestFit="1" customWidth="1"/>
    <col min="10" max="16384" width="9.140625" style="37"/>
  </cols>
  <sheetData>
    <row r="1" spans="1:12" s="281" customFormat="1" ht="15.75">
      <c r="A1" s="254" t="s">
        <v>424</v>
      </c>
      <c r="B1" s="278"/>
      <c r="C1" s="278"/>
      <c r="D1" s="278"/>
      <c r="E1" s="279"/>
      <c r="F1" s="279"/>
      <c r="G1" s="280"/>
      <c r="H1" s="280"/>
    </row>
    <row r="2" spans="1:12" s="286" customFormat="1" ht="15.75">
      <c r="A2" s="282" t="s">
        <v>291</v>
      </c>
      <c r="B2" s="283"/>
      <c r="C2" s="283"/>
      <c r="D2" s="284"/>
      <c r="E2" s="283"/>
      <c r="F2" s="283"/>
      <c r="G2" s="285"/>
      <c r="H2" s="285"/>
    </row>
    <row r="3" spans="1:12" s="281" customFormat="1" ht="3" customHeight="1" thickBot="1">
      <c r="A3" s="259"/>
      <c r="B3" s="278"/>
      <c r="C3" s="287"/>
      <c r="D3" s="287"/>
      <c r="E3" s="287"/>
      <c r="F3" s="288"/>
      <c r="G3" s="289"/>
      <c r="H3" s="280"/>
    </row>
    <row r="4" spans="1:12" s="41" customFormat="1" ht="19.5" customHeight="1">
      <c r="A4" s="649" t="s">
        <v>292</v>
      </c>
      <c r="B4" s="652" t="s">
        <v>293</v>
      </c>
      <c r="C4" s="655" t="s">
        <v>294</v>
      </c>
      <c r="D4" s="655"/>
      <c r="E4" s="655"/>
      <c r="F4" s="655"/>
      <c r="G4" s="656"/>
      <c r="H4" s="40"/>
    </row>
    <row r="5" spans="1:12" s="41" customFormat="1" ht="18" customHeight="1">
      <c r="A5" s="650"/>
      <c r="B5" s="653"/>
      <c r="C5" s="657" t="s">
        <v>295</v>
      </c>
      <c r="D5" s="657" t="s">
        <v>296</v>
      </c>
      <c r="E5" s="657" t="s">
        <v>297</v>
      </c>
      <c r="F5" s="645" t="s">
        <v>482</v>
      </c>
      <c r="G5" s="646"/>
      <c r="H5" s="40"/>
    </row>
    <row r="6" spans="1:12" s="41" customFormat="1" ht="123.75" customHeight="1">
      <c r="A6" s="650"/>
      <c r="B6" s="653"/>
      <c r="C6" s="658"/>
      <c r="D6" s="658"/>
      <c r="E6" s="658"/>
      <c r="F6" s="647"/>
      <c r="G6" s="648"/>
      <c r="H6" s="290"/>
      <c r="I6" s="642"/>
      <c r="J6" s="642"/>
    </row>
    <row r="7" spans="1:12" s="41" customFormat="1" ht="75.75" customHeight="1" thickBot="1">
      <c r="A7" s="651"/>
      <c r="B7" s="654"/>
      <c r="C7" s="659"/>
      <c r="D7" s="659"/>
      <c r="E7" s="659"/>
      <c r="F7" s="291" t="s">
        <v>298</v>
      </c>
      <c r="G7" s="292" t="s">
        <v>299</v>
      </c>
      <c r="H7" s="40"/>
      <c r="K7" s="643"/>
      <c r="L7" s="644"/>
    </row>
    <row r="8" spans="1:12" s="281" customFormat="1" ht="8.25" customHeight="1">
      <c r="A8" s="293"/>
      <c r="B8" s="294"/>
      <c r="C8" s="295"/>
      <c r="D8" s="295"/>
      <c r="E8" s="295"/>
      <c r="F8" s="296"/>
      <c r="G8" s="297"/>
      <c r="H8" s="280"/>
      <c r="K8" s="644"/>
      <c r="L8" s="644"/>
    </row>
    <row r="9" spans="1:12" s="281" customFormat="1" ht="18" customHeight="1">
      <c r="A9" s="298" t="s">
        <v>300</v>
      </c>
      <c r="B9" s="473">
        <v>285723</v>
      </c>
      <c r="C9" s="474">
        <v>89345</v>
      </c>
      <c r="D9" s="474">
        <v>4192</v>
      </c>
      <c r="E9" s="474">
        <v>103953</v>
      </c>
      <c r="F9" s="474">
        <v>44492</v>
      </c>
      <c r="G9" s="324">
        <v>43741</v>
      </c>
      <c r="H9" s="280"/>
      <c r="I9" s="365"/>
    </row>
    <row r="10" spans="1:12" s="281" customFormat="1" ht="12" customHeight="1">
      <c r="A10" s="298"/>
      <c r="B10" s="473"/>
      <c r="C10" s="474"/>
      <c r="D10" s="474"/>
      <c r="E10" s="474"/>
      <c r="F10" s="474"/>
      <c r="G10" s="324"/>
      <c r="H10" s="280"/>
    </row>
    <row r="11" spans="1:12" s="301" customFormat="1" ht="13.5" customHeight="1">
      <c r="A11" s="299" t="s">
        <v>4</v>
      </c>
      <c r="B11" s="475">
        <f>SUM(C11:K11)</f>
        <v>23944</v>
      </c>
      <c r="C11" s="476">
        <f>SUM(C13:C16)</f>
        <v>7346</v>
      </c>
      <c r="D11" s="476">
        <f t="shared" ref="D11:G11" si="0">SUM(D13:D16)</f>
        <v>278</v>
      </c>
      <c r="E11" s="476">
        <f t="shared" si="0"/>
        <v>9505</v>
      </c>
      <c r="F11" s="476">
        <f t="shared" si="0"/>
        <v>2955</v>
      </c>
      <c r="G11" s="322">
        <f t="shared" si="0"/>
        <v>3860</v>
      </c>
      <c r="H11" s="300"/>
    </row>
    <row r="12" spans="1:12" s="281" customFormat="1" ht="13.5" customHeight="1">
      <c r="A12" s="302" t="s">
        <v>240</v>
      </c>
      <c r="B12" s="322"/>
      <c r="C12" s="330"/>
      <c r="D12" s="330"/>
      <c r="E12" s="330"/>
      <c r="F12" s="476"/>
      <c r="G12" s="322"/>
      <c r="H12" s="280"/>
    </row>
    <row r="13" spans="1:12" s="281" customFormat="1" ht="13.5" customHeight="1">
      <c r="A13" s="303" t="s">
        <v>212</v>
      </c>
      <c r="B13" s="306">
        <f t="shared" ref="B13:B38" si="1">SUM(C13:K13)</f>
        <v>4181</v>
      </c>
      <c r="C13" s="326">
        <v>1280</v>
      </c>
      <c r="D13" s="326">
        <v>55</v>
      </c>
      <c r="E13" s="326">
        <v>1887</v>
      </c>
      <c r="F13" s="326">
        <v>369</v>
      </c>
      <c r="G13" s="326">
        <v>590</v>
      </c>
      <c r="H13" s="280"/>
    </row>
    <row r="14" spans="1:12" s="281" customFormat="1" ht="13.5" customHeight="1">
      <c r="A14" s="304" t="s">
        <v>213</v>
      </c>
      <c r="B14" s="306">
        <f t="shared" si="1"/>
        <v>5511</v>
      </c>
      <c r="C14" s="326">
        <v>1370</v>
      </c>
      <c r="D14" s="326">
        <v>49</v>
      </c>
      <c r="E14" s="326">
        <v>2177</v>
      </c>
      <c r="F14" s="326">
        <v>828</v>
      </c>
      <c r="G14" s="326">
        <v>1087</v>
      </c>
      <c r="H14" s="280"/>
    </row>
    <row r="15" spans="1:12" s="281" customFormat="1" ht="13.5" customHeight="1">
      <c r="A15" s="303" t="s">
        <v>214</v>
      </c>
      <c r="B15" s="306">
        <f>SUM(C15:K15)</f>
        <v>6242</v>
      </c>
      <c r="C15" s="326">
        <v>1819</v>
      </c>
      <c r="D15" s="326">
        <v>74</v>
      </c>
      <c r="E15" s="326">
        <v>2326</v>
      </c>
      <c r="F15" s="326">
        <v>1040</v>
      </c>
      <c r="G15" s="326">
        <v>983</v>
      </c>
      <c r="H15" s="280"/>
    </row>
    <row r="16" spans="1:12" s="281" customFormat="1" ht="13.5" customHeight="1">
      <c r="A16" s="304" t="s">
        <v>215</v>
      </c>
      <c r="B16" s="306">
        <f t="shared" si="1"/>
        <v>8010</v>
      </c>
      <c r="C16" s="326">
        <v>2877</v>
      </c>
      <c r="D16" s="326">
        <v>100</v>
      </c>
      <c r="E16" s="326">
        <v>3115</v>
      </c>
      <c r="F16" s="326">
        <v>718</v>
      </c>
      <c r="G16" s="326">
        <v>1200</v>
      </c>
      <c r="H16" s="280"/>
    </row>
    <row r="17" spans="1:8" s="281" customFormat="1" ht="13.5" customHeight="1">
      <c r="A17" s="304"/>
      <c r="B17" s="306"/>
      <c r="C17" s="326"/>
      <c r="D17" s="326"/>
      <c r="E17" s="326"/>
      <c r="F17" s="326"/>
      <c r="G17" s="326"/>
      <c r="H17" s="280"/>
    </row>
    <row r="18" spans="1:8" s="301" customFormat="1" ht="13.5" customHeight="1">
      <c r="A18" s="299" t="s">
        <v>5</v>
      </c>
      <c r="B18" s="322">
        <f t="shared" si="1"/>
        <v>17884</v>
      </c>
      <c r="C18" s="330">
        <f>SUM(C20:C22)</f>
        <v>5454</v>
      </c>
      <c r="D18" s="330">
        <f t="shared" ref="D18:G18" si="2">SUM(D20:D22)</f>
        <v>225</v>
      </c>
      <c r="E18" s="330">
        <f t="shared" si="2"/>
        <v>7387</v>
      </c>
      <c r="F18" s="330">
        <f t="shared" si="2"/>
        <v>1902</v>
      </c>
      <c r="G18" s="330">
        <f t="shared" si="2"/>
        <v>2916</v>
      </c>
      <c r="H18" s="300"/>
    </row>
    <row r="19" spans="1:8" s="281" customFormat="1" ht="13.5" customHeight="1">
      <c r="A19" s="302" t="s">
        <v>240</v>
      </c>
      <c r="B19" s="322"/>
      <c r="C19" s="330"/>
      <c r="D19" s="330"/>
      <c r="E19" s="330"/>
      <c r="F19" s="330"/>
      <c r="G19" s="330"/>
      <c r="H19" s="280"/>
    </row>
    <row r="20" spans="1:8" s="281" customFormat="1" ht="13.5" customHeight="1">
      <c r="A20" s="303" t="s">
        <v>216</v>
      </c>
      <c r="B20" s="306">
        <f t="shared" si="1"/>
        <v>8873</v>
      </c>
      <c r="C20" s="326">
        <v>2722</v>
      </c>
      <c r="D20" s="326">
        <v>114</v>
      </c>
      <c r="E20" s="326">
        <v>3541</v>
      </c>
      <c r="F20" s="326">
        <v>1085</v>
      </c>
      <c r="G20" s="326">
        <v>1411</v>
      </c>
      <c r="H20" s="280"/>
    </row>
    <row r="21" spans="1:8" s="281" customFormat="1" ht="13.5" customHeight="1">
      <c r="A21" s="304" t="s">
        <v>217</v>
      </c>
      <c r="B21" s="306">
        <f t="shared" si="1"/>
        <v>5586</v>
      </c>
      <c r="C21" s="326">
        <v>1792</v>
      </c>
      <c r="D21" s="326">
        <v>49</v>
      </c>
      <c r="E21" s="326">
        <v>2284</v>
      </c>
      <c r="F21" s="326">
        <v>520</v>
      </c>
      <c r="G21" s="326">
        <v>941</v>
      </c>
      <c r="H21" s="280"/>
    </row>
    <row r="22" spans="1:8" s="281" customFormat="1" ht="13.5" customHeight="1">
      <c r="A22" s="303" t="s">
        <v>218</v>
      </c>
      <c r="B22" s="306">
        <f t="shared" si="1"/>
        <v>3425</v>
      </c>
      <c r="C22" s="326">
        <v>940</v>
      </c>
      <c r="D22" s="326">
        <v>62</v>
      </c>
      <c r="E22" s="326">
        <v>1562</v>
      </c>
      <c r="F22" s="326">
        <v>297</v>
      </c>
      <c r="G22" s="326">
        <v>564</v>
      </c>
      <c r="H22" s="280"/>
    </row>
    <row r="23" spans="1:8" s="281" customFormat="1" ht="13.5" customHeight="1">
      <c r="A23" s="304"/>
      <c r="B23" s="306"/>
      <c r="C23" s="326"/>
      <c r="D23" s="326"/>
      <c r="E23" s="326"/>
      <c r="F23" s="326"/>
      <c r="G23" s="326"/>
      <c r="H23" s="280"/>
    </row>
    <row r="24" spans="1:8" s="301" customFormat="1" ht="13.5" customHeight="1">
      <c r="A24" s="305" t="s">
        <v>6</v>
      </c>
      <c r="B24" s="322">
        <f t="shared" si="1"/>
        <v>13645</v>
      </c>
      <c r="C24" s="330">
        <f>SUM(C26:C27)</f>
        <v>4261</v>
      </c>
      <c r="D24" s="330">
        <f t="shared" ref="D24:G24" si="3">SUM(D26:D27)</f>
        <v>220</v>
      </c>
      <c r="E24" s="330">
        <f t="shared" si="3"/>
        <v>5387</v>
      </c>
      <c r="F24" s="330">
        <f t="shared" si="3"/>
        <v>1828</v>
      </c>
      <c r="G24" s="330">
        <f t="shared" si="3"/>
        <v>1949</v>
      </c>
      <c r="H24" s="300"/>
    </row>
    <row r="25" spans="1:8" s="281" customFormat="1" ht="13.5" customHeight="1">
      <c r="A25" s="302" t="s">
        <v>240</v>
      </c>
      <c r="B25" s="322"/>
      <c r="C25" s="330"/>
      <c r="D25" s="330"/>
      <c r="E25" s="330"/>
      <c r="F25" s="330"/>
      <c r="G25" s="330"/>
      <c r="H25" s="280"/>
    </row>
    <row r="26" spans="1:8" s="281" customFormat="1" ht="13.5" customHeight="1">
      <c r="A26" s="304" t="s">
        <v>219</v>
      </c>
      <c r="B26" s="306">
        <f t="shared" si="1"/>
        <v>10628</v>
      </c>
      <c r="C26" s="326">
        <v>3242</v>
      </c>
      <c r="D26" s="326">
        <v>174</v>
      </c>
      <c r="E26" s="326">
        <v>4101</v>
      </c>
      <c r="F26" s="326">
        <v>1511</v>
      </c>
      <c r="G26" s="326">
        <v>1600</v>
      </c>
      <c r="H26" s="280"/>
    </row>
    <row r="27" spans="1:8" s="281" customFormat="1" ht="13.5" customHeight="1">
      <c r="A27" s="303" t="s">
        <v>220</v>
      </c>
      <c r="B27" s="306">
        <f t="shared" si="1"/>
        <v>3017</v>
      </c>
      <c r="C27" s="326">
        <v>1019</v>
      </c>
      <c r="D27" s="326">
        <v>46</v>
      </c>
      <c r="E27" s="326">
        <v>1286</v>
      </c>
      <c r="F27" s="326">
        <v>317</v>
      </c>
      <c r="G27" s="326">
        <v>349</v>
      </c>
      <c r="H27" s="280"/>
    </row>
    <row r="28" spans="1:8" s="281" customFormat="1" ht="13.5" customHeight="1">
      <c r="A28" s="303"/>
      <c r="B28" s="306"/>
      <c r="C28" s="326"/>
      <c r="D28" s="326"/>
      <c r="E28" s="326"/>
      <c r="F28" s="326"/>
      <c r="G28" s="326"/>
      <c r="H28" s="280"/>
    </row>
    <row r="29" spans="1:8" s="301" customFormat="1" ht="13.5" customHeight="1">
      <c r="A29" s="299" t="s">
        <v>7</v>
      </c>
      <c r="B29" s="322">
        <f t="shared" si="1"/>
        <v>9399</v>
      </c>
      <c r="C29" s="330">
        <f>SUM(C31:C32)</f>
        <v>2772</v>
      </c>
      <c r="D29" s="330">
        <f t="shared" ref="D29:G29" si="4">SUM(D31:D32)</f>
        <v>97</v>
      </c>
      <c r="E29" s="330">
        <f t="shared" si="4"/>
        <v>3728</v>
      </c>
      <c r="F29" s="330">
        <f t="shared" si="4"/>
        <v>1484</v>
      </c>
      <c r="G29" s="330">
        <f t="shared" si="4"/>
        <v>1318</v>
      </c>
      <c r="H29" s="300"/>
    </row>
    <row r="30" spans="1:8" s="281" customFormat="1" ht="13.5" customHeight="1">
      <c r="A30" s="302" t="s">
        <v>240</v>
      </c>
      <c r="B30" s="322"/>
      <c r="C30" s="330"/>
      <c r="D30" s="330"/>
      <c r="E30" s="330"/>
      <c r="F30" s="330"/>
      <c r="G30" s="330"/>
      <c r="H30" s="280"/>
    </row>
    <row r="31" spans="1:8" s="281" customFormat="1" ht="13.5" customHeight="1">
      <c r="A31" s="304" t="s">
        <v>221</v>
      </c>
      <c r="B31" s="306">
        <f t="shared" si="1"/>
        <v>3814</v>
      </c>
      <c r="C31" s="326">
        <v>1081</v>
      </c>
      <c r="D31" s="326">
        <v>44</v>
      </c>
      <c r="E31" s="326">
        <v>1332</v>
      </c>
      <c r="F31" s="326">
        <v>848</v>
      </c>
      <c r="G31" s="326">
        <v>509</v>
      </c>
      <c r="H31" s="280"/>
    </row>
    <row r="32" spans="1:8" s="281" customFormat="1" ht="13.5" customHeight="1">
      <c r="A32" s="303" t="s">
        <v>222</v>
      </c>
      <c r="B32" s="306">
        <f t="shared" si="1"/>
        <v>5585</v>
      </c>
      <c r="C32" s="326">
        <v>1691</v>
      </c>
      <c r="D32" s="326">
        <v>53</v>
      </c>
      <c r="E32" s="326">
        <v>2396</v>
      </c>
      <c r="F32" s="326">
        <v>636</v>
      </c>
      <c r="G32" s="326">
        <v>809</v>
      </c>
      <c r="H32" s="280"/>
    </row>
    <row r="33" spans="1:8" s="281" customFormat="1" ht="13.5" customHeight="1">
      <c r="A33" s="303"/>
      <c r="B33" s="306"/>
      <c r="C33" s="326"/>
      <c r="D33" s="326"/>
      <c r="E33" s="326"/>
      <c r="F33" s="326"/>
      <c r="G33" s="326"/>
      <c r="H33" s="280"/>
    </row>
    <row r="34" spans="1:8" s="301" customFormat="1" ht="13.5" customHeight="1">
      <c r="A34" s="299" t="s">
        <v>8</v>
      </c>
      <c r="B34" s="322">
        <f t="shared" si="1"/>
        <v>17530</v>
      </c>
      <c r="C34" s="330">
        <f>SUM(C36:C38)</f>
        <v>5578</v>
      </c>
      <c r="D34" s="330">
        <f t="shared" ref="D34:G34" si="5">SUM(D36:D38)</f>
        <v>253</v>
      </c>
      <c r="E34" s="330">
        <f t="shared" si="5"/>
        <v>6351</v>
      </c>
      <c r="F34" s="330">
        <f t="shared" si="5"/>
        <v>2897</v>
      </c>
      <c r="G34" s="330">
        <f t="shared" si="5"/>
        <v>2451</v>
      </c>
      <c r="H34" s="300"/>
    </row>
    <row r="35" spans="1:8" s="281" customFormat="1" ht="13.5" customHeight="1">
      <c r="A35" s="302" t="s">
        <v>240</v>
      </c>
      <c r="B35" s="322"/>
      <c r="C35" s="330"/>
      <c r="D35" s="330"/>
      <c r="E35" s="330"/>
      <c r="F35" s="330"/>
      <c r="G35" s="330"/>
      <c r="H35" s="280"/>
    </row>
    <row r="36" spans="1:8" s="281" customFormat="1" ht="13.5" customHeight="1">
      <c r="A36" s="304" t="s">
        <v>223</v>
      </c>
      <c r="B36" s="306">
        <f t="shared" si="1"/>
        <v>10375</v>
      </c>
      <c r="C36" s="326">
        <v>3438</v>
      </c>
      <c r="D36" s="326">
        <v>134</v>
      </c>
      <c r="E36" s="326">
        <v>3665</v>
      </c>
      <c r="F36" s="326">
        <v>1631</v>
      </c>
      <c r="G36" s="326">
        <v>1507</v>
      </c>
      <c r="H36" s="280"/>
    </row>
    <row r="37" spans="1:8" s="281" customFormat="1" ht="13.5" customHeight="1">
      <c r="A37" s="303" t="s">
        <v>224</v>
      </c>
      <c r="B37" s="306">
        <f t="shared" si="1"/>
        <v>4360</v>
      </c>
      <c r="C37" s="326">
        <v>1278</v>
      </c>
      <c r="D37" s="326">
        <v>73</v>
      </c>
      <c r="E37" s="326">
        <v>1709</v>
      </c>
      <c r="F37" s="326">
        <v>682</v>
      </c>
      <c r="G37" s="326">
        <v>618</v>
      </c>
      <c r="H37" s="280"/>
    </row>
    <row r="38" spans="1:8" s="281" customFormat="1" ht="13.5" customHeight="1">
      <c r="A38" s="304" t="s">
        <v>225</v>
      </c>
      <c r="B38" s="306">
        <f t="shared" si="1"/>
        <v>2795</v>
      </c>
      <c r="C38" s="326">
        <v>862</v>
      </c>
      <c r="D38" s="326">
        <v>46</v>
      </c>
      <c r="E38" s="326">
        <v>977</v>
      </c>
      <c r="F38" s="326">
        <v>584</v>
      </c>
      <c r="G38" s="326">
        <v>326</v>
      </c>
      <c r="H38" s="280"/>
    </row>
    <row r="39" spans="1:8" s="36" customFormat="1" ht="3" customHeight="1">
      <c r="A39" s="211"/>
      <c r="B39" s="306"/>
      <c r="C39" s="306"/>
      <c r="D39" s="306"/>
      <c r="E39" s="306"/>
      <c r="F39" s="306"/>
      <c r="G39" s="306"/>
    </row>
    <row r="40" spans="1:8" s="40" customFormat="1" ht="15.75">
      <c r="A40" s="307" t="s">
        <v>495</v>
      </c>
      <c r="B40" s="308"/>
      <c r="C40" s="308"/>
      <c r="D40" s="309"/>
      <c r="E40" s="308"/>
      <c r="F40" s="310"/>
    </row>
    <row r="41" spans="1:8" s="40" customFormat="1" ht="14.25" customHeight="1">
      <c r="A41" s="311" t="s">
        <v>496</v>
      </c>
      <c r="B41" s="308"/>
      <c r="C41" s="308"/>
      <c r="D41" s="309"/>
      <c r="E41" s="308"/>
      <c r="F41" s="310"/>
    </row>
    <row r="42" spans="1:8" s="281" customFormat="1" ht="15.75">
      <c r="A42" s="254" t="s">
        <v>426</v>
      </c>
      <c r="B42" s="278"/>
      <c r="C42" s="278"/>
      <c r="D42" s="278"/>
      <c r="E42" s="279"/>
      <c r="F42" s="279"/>
      <c r="G42" s="280"/>
      <c r="H42" s="280"/>
    </row>
    <row r="43" spans="1:8" s="286" customFormat="1" ht="15.75">
      <c r="A43" s="282" t="s">
        <v>301</v>
      </c>
      <c r="B43" s="283"/>
      <c r="C43" s="283"/>
      <c r="D43" s="284"/>
      <c r="E43" s="283"/>
      <c r="F43" s="283"/>
      <c r="G43" s="285"/>
      <c r="H43" s="285"/>
    </row>
    <row r="44" spans="1:8" s="281" customFormat="1" ht="5.25" customHeight="1" thickBot="1">
      <c r="A44" s="259"/>
      <c r="B44" s="278"/>
      <c r="C44" s="278"/>
      <c r="D44" s="278"/>
      <c r="E44" s="278"/>
      <c r="F44" s="279"/>
      <c r="G44" s="280"/>
      <c r="H44" s="280"/>
    </row>
    <row r="45" spans="1:8" s="41" customFormat="1" ht="21" customHeight="1">
      <c r="A45" s="649" t="s">
        <v>292</v>
      </c>
      <c r="B45" s="652" t="s">
        <v>293</v>
      </c>
      <c r="C45" s="655" t="s">
        <v>294</v>
      </c>
      <c r="D45" s="655"/>
      <c r="E45" s="655"/>
      <c r="F45" s="655"/>
      <c r="G45" s="656"/>
      <c r="H45" s="40"/>
    </row>
    <row r="46" spans="1:8" s="41" customFormat="1" ht="20.25" customHeight="1">
      <c r="A46" s="650"/>
      <c r="B46" s="653"/>
      <c r="C46" s="657" t="s">
        <v>295</v>
      </c>
      <c r="D46" s="657" t="s">
        <v>296</v>
      </c>
      <c r="E46" s="657" t="s">
        <v>297</v>
      </c>
      <c r="F46" s="645" t="s">
        <v>482</v>
      </c>
      <c r="G46" s="646"/>
      <c r="H46" s="40"/>
    </row>
    <row r="47" spans="1:8" s="41" customFormat="1" ht="114.75" customHeight="1">
      <c r="A47" s="650"/>
      <c r="B47" s="653"/>
      <c r="C47" s="658"/>
      <c r="D47" s="658"/>
      <c r="E47" s="658"/>
      <c r="F47" s="647"/>
      <c r="G47" s="648"/>
      <c r="H47" s="40"/>
    </row>
    <row r="48" spans="1:8" s="41" customFormat="1" ht="74.25" customHeight="1" thickBot="1">
      <c r="A48" s="651"/>
      <c r="B48" s="654"/>
      <c r="C48" s="659"/>
      <c r="D48" s="659"/>
      <c r="E48" s="659"/>
      <c r="F48" s="291" t="s">
        <v>298</v>
      </c>
      <c r="G48" s="292" t="s">
        <v>299</v>
      </c>
      <c r="H48" s="40"/>
    </row>
    <row r="49" spans="1:8" ht="12" customHeight="1">
      <c r="A49" s="304"/>
      <c r="B49" s="294"/>
      <c r="C49" s="295"/>
      <c r="D49" s="295"/>
      <c r="E49" s="295"/>
      <c r="F49" s="296"/>
      <c r="G49" s="297"/>
    </row>
    <row r="50" spans="1:8" s="313" customFormat="1" ht="13.5" customHeight="1">
      <c r="A50" s="299" t="s">
        <v>9</v>
      </c>
      <c r="B50" s="322">
        <f t="shared" ref="B50:B79" si="6">SUM(C50:K50)</f>
        <v>18108</v>
      </c>
      <c r="C50" s="323">
        <f>SUM(C52:C54)</f>
        <v>6096</v>
      </c>
      <c r="D50" s="323">
        <f t="shared" ref="D50:G50" si="7">SUM(D52:D54)</f>
        <v>347</v>
      </c>
      <c r="E50" s="323">
        <f t="shared" si="7"/>
        <v>5590</v>
      </c>
      <c r="F50" s="323">
        <f t="shared" si="7"/>
        <v>3077</v>
      </c>
      <c r="G50" s="323">
        <f t="shared" si="7"/>
        <v>2998</v>
      </c>
      <c r="H50" s="312"/>
    </row>
    <row r="51" spans="1:8" ht="13.5" customHeight="1">
      <c r="A51" s="302" t="s">
        <v>240</v>
      </c>
      <c r="B51" s="324"/>
      <c r="C51" s="323"/>
      <c r="D51" s="323"/>
      <c r="E51" s="325"/>
      <c r="F51" s="323"/>
      <c r="G51" s="323"/>
    </row>
    <row r="52" spans="1:8" s="281" customFormat="1" ht="13.5" customHeight="1">
      <c r="A52" s="303" t="s">
        <v>226</v>
      </c>
      <c r="B52" s="306">
        <f t="shared" si="6"/>
        <v>12404</v>
      </c>
      <c r="C52" s="326">
        <v>4245</v>
      </c>
      <c r="D52" s="326">
        <v>202</v>
      </c>
      <c r="E52" s="326">
        <v>3847</v>
      </c>
      <c r="F52" s="326">
        <v>2237</v>
      </c>
      <c r="G52" s="326">
        <v>1873</v>
      </c>
      <c r="H52" s="280"/>
    </row>
    <row r="53" spans="1:8" s="281" customFormat="1" ht="13.5" customHeight="1">
      <c r="A53" s="304" t="s">
        <v>227</v>
      </c>
      <c r="B53" s="306">
        <f t="shared" si="6"/>
        <v>3146</v>
      </c>
      <c r="C53" s="326">
        <v>1017</v>
      </c>
      <c r="D53" s="326">
        <v>106</v>
      </c>
      <c r="E53" s="326">
        <v>987</v>
      </c>
      <c r="F53" s="326">
        <v>401</v>
      </c>
      <c r="G53" s="326">
        <v>635</v>
      </c>
      <c r="H53" s="280"/>
    </row>
    <row r="54" spans="1:8" s="281" customFormat="1" ht="13.5" customHeight="1">
      <c r="A54" s="303" t="s">
        <v>228</v>
      </c>
      <c r="B54" s="306">
        <f t="shared" si="6"/>
        <v>2558</v>
      </c>
      <c r="C54" s="326">
        <v>834</v>
      </c>
      <c r="D54" s="326">
        <v>39</v>
      </c>
      <c r="E54" s="326">
        <v>756</v>
      </c>
      <c r="F54" s="326">
        <v>439</v>
      </c>
      <c r="G54" s="326">
        <v>490</v>
      </c>
      <c r="H54" s="280"/>
    </row>
    <row r="55" spans="1:8" ht="13.5" customHeight="1">
      <c r="A55" s="304"/>
      <c r="B55" s="306"/>
      <c r="C55" s="326"/>
      <c r="D55" s="326"/>
      <c r="E55" s="326"/>
      <c r="F55" s="326"/>
      <c r="G55" s="326"/>
    </row>
    <row r="56" spans="1:8" s="313" customFormat="1" ht="13.5" customHeight="1">
      <c r="A56" s="299" t="s">
        <v>10</v>
      </c>
      <c r="B56" s="327">
        <f t="shared" si="6"/>
        <v>34837</v>
      </c>
      <c r="C56" s="328">
        <f>SUM(C58:C63)</f>
        <v>13298</v>
      </c>
      <c r="D56" s="328">
        <f t="shared" ref="D56:G56" si="8">SUM(D58:D63)</f>
        <v>552</v>
      </c>
      <c r="E56" s="328">
        <f t="shared" si="8"/>
        <v>11834</v>
      </c>
      <c r="F56" s="328">
        <f t="shared" si="8"/>
        <v>4393</v>
      </c>
      <c r="G56" s="328">
        <f t="shared" si="8"/>
        <v>4760</v>
      </c>
      <c r="H56" s="312"/>
    </row>
    <row r="57" spans="1:8" ht="13.5" customHeight="1">
      <c r="A57" s="302" t="s">
        <v>240</v>
      </c>
      <c r="B57" s="306"/>
      <c r="C57" s="326"/>
      <c r="D57" s="326"/>
      <c r="E57" s="326"/>
      <c r="F57" s="326"/>
      <c r="G57" s="326"/>
    </row>
    <row r="58" spans="1:8" s="281" customFormat="1" ht="13.5" customHeight="1">
      <c r="A58" s="303" t="s">
        <v>229</v>
      </c>
      <c r="B58" s="306">
        <f t="shared" si="6"/>
        <v>10318</v>
      </c>
      <c r="C58" s="326">
        <v>4865</v>
      </c>
      <c r="D58" s="326">
        <v>207</v>
      </c>
      <c r="E58" s="326">
        <v>2973</v>
      </c>
      <c r="F58" s="326">
        <v>965</v>
      </c>
      <c r="G58" s="326">
        <v>1308</v>
      </c>
      <c r="H58" s="280"/>
    </row>
    <row r="59" spans="1:8" s="281" customFormat="1" ht="13.5" customHeight="1">
      <c r="A59" s="304" t="s">
        <v>230</v>
      </c>
      <c r="B59" s="306">
        <f t="shared" si="6"/>
        <v>8403</v>
      </c>
      <c r="C59" s="326">
        <v>3291</v>
      </c>
      <c r="D59" s="326">
        <v>113</v>
      </c>
      <c r="E59" s="326">
        <v>2523</v>
      </c>
      <c r="F59" s="326">
        <v>1277</v>
      </c>
      <c r="G59" s="326">
        <v>1199</v>
      </c>
      <c r="H59" s="280"/>
    </row>
    <row r="60" spans="1:8" s="281" customFormat="1" ht="13.5" customHeight="1">
      <c r="A60" s="303" t="s">
        <v>231</v>
      </c>
      <c r="B60" s="306">
        <f t="shared" si="6"/>
        <v>2964</v>
      </c>
      <c r="C60" s="326">
        <v>902</v>
      </c>
      <c r="D60" s="326">
        <v>50</v>
      </c>
      <c r="E60" s="326">
        <v>1167</v>
      </c>
      <c r="F60" s="326">
        <v>420</v>
      </c>
      <c r="G60" s="326">
        <v>425</v>
      </c>
      <c r="H60" s="280"/>
    </row>
    <row r="61" spans="1:8" s="281" customFormat="1" ht="13.5" customHeight="1">
      <c r="A61" s="304" t="s">
        <v>232</v>
      </c>
      <c r="B61" s="306">
        <f t="shared" si="6"/>
        <v>5850</v>
      </c>
      <c r="C61" s="326">
        <v>1805</v>
      </c>
      <c r="D61" s="326">
        <v>76</v>
      </c>
      <c r="E61" s="326">
        <v>2405</v>
      </c>
      <c r="F61" s="326">
        <v>716</v>
      </c>
      <c r="G61" s="326">
        <v>848</v>
      </c>
      <c r="H61" s="280"/>
    </row>
    <row r="62" spans="1:8" s="281" customFormat="1" ht="13.5" customHeight="1">
      <c r="A62" s="303" t="s">
        <v>233</v>
      </c>
      <c r="B62" s="306">
        <f t="shared" si="6"/>
        <v>4115</v>
      </c>
      <c r="C62" s="326">
        <v>1333</v>
      </c>
      <c r="D62" s="326">
        <v>68</v>
      </c>
      <c r="E62" s="326">
        <v>1535</v>
      </c>
      <c r="F62" s="326">
        <v>584</v>
      </c>
      <c r="G62" s="326">
        <v>595</v>
      </c>
      <c r="H62" s="280"/>
    </row>
    <row r="63" spans="1:8" s="281" customFormat="1" ht="13.5" customHeight="1">
      <c r="A63" s="304" t="s">
        <v>234</v>
      </c>
      <c r="B63" s="306">
        <f t="shared" si="6"/>
        <v>3187</v>
      </c>
      <c r="C63" s="326">
        <v>1102</v>
      </c>
      <c r="D63" s="326">
        <v>38</v>
      </c>
      <c r="E63" s="326">
        <v>1231</v>
      </c>
      <c r="F63" s="326">
        <v>431</v>
      </c>
      <c r="G63" s="326">
        <v>385</v>
      </c>
      <c r="H63" s="280"/>
    </row>
    <row r="64" spans="1:8" ht="13.5" customHeight="1">
      <c r="A64" s="304"/>
      <c r="B64" s="306"/>
      <c r="C64" s="326"/>
      <c r="D64" s="326"/>
      <c r="E64" s="326"/>
      <c r="F64" s="326"/>
      <c r="G64" s="326"/>
    </row>
    <row r="65" spans="1:8" s="313" customFormat="1" ht="13.5" customHeight="1">
      <c r="A65" s="299" t="s">
        <v>302</v>
      </c>
      <c r="B65" s="327"/>
      <c r="C65" s="328"/>
      <c r="D65" s="328"/>
      <c r="E65" s="328"/>
      <c r="F65" s="328"/>
      <c r="G65" s="328"/>
      <c r="H65" s="312"/>
    </row>
    <row r="66" spans="1:8" s="281" customFormat="1" ht="13.5" customHeight="1">
      <c r="A66" s="314" t="s">
        <v>303</v>
      </c>
      <c r="B66" s="322">
        <v>7090</v>
      </c>
      <c r="C66" s="330">
        <v>2137</v>
      </c>
      <c r="D66" s="330">
        <v>74</v>
      </c>
      <c r="E66" s="330">
        <v>2391</v>
      </c>
      <c r="F66" s="330">
        <v>1230</v>
      </c>
      <c r="G66" s="330">
        <v>1258</v>
      </c>
      <c r="H66" s="280"/>
    </row>
    <row r="67" spans="1:8" s="281" customFormat="1" ht="13.5" customHeight="1">
      <c r="A67" s="314"/>
      <c r="B67" s="306"/>
      <c r="C67" s="326"/>
      <c r="D67" s="326"/>
      <c r="E67" s="326"/>
      <c r="F67" s="326"/>
      <c r="G67" s="326"/>
      <c r="H67" s="280"/>
    </row>
    <row r="68" spans="1:8" s="313" customFormat="1" ht="13.5" customHeight="1">
      <c r="A68" s="299" t="s">
        <v>12</v>
      </c>
      <c r="B68" s="327">
        <f t="shared" si="6"/>
        <v>11223</v>
      </c>
      <c r="C68" s="328">
        <f>SUM(C70:C73)</f>
        <v>3438</v>
      </c>
      <c r="D68" s="328">
        <f t="shared" ref="D68:G68" si="9">SUM(D70:D73)</f>
        <v>260</v>
      </c>
      <c r="E68" s="328">
        <f t="shared" si="9"/>
        <v>3770</v>
      </c>
      <c r="F68" s="328">
        <f t="shared" si="9"/>
        <v>1700</v>
      </c>
      <c r="G68" s="328">
        <f t="shared" si="9"/>
        <v>2055</v>
      </c>
      <c r="H68" s="312"/>
    </row>
    <row r="69" spans="1:8" ht="13.5" customHeight="1">
      <c r="A69" s="302" t="s">
        <v>240</v>
      </c>
      <c r="B69" s="306"/>
      <c r="C69" s="326"/>
      <c r="D69" s="326"/>
      <c r="E69" s="326"/>
      <c r="F69" s="326"/>
      <c r="G69" s="326"/>
    </row>
    <row r="70" spans="1:8" s="281" customFormat="1" ht="13.5" customHeight="1">
      <c r="A70" s="303" t="s">
        <v>241</v>
      </c>
      <c r="B70" s="306">
        <f t="shared" si="6"/>
        <v>2670</v>
      </c>
      <c r="C70" s="326">
        <v>833</v>
      </c>
      <c r="D70" s="326">
        <v>53</v>
      </c>
      <c r="E70" s="326">
        <v>833</v>
      </c>
      <c r="F70" s="326">
        <v>364</v>
      </c>
      <c r="G70" s="326">
        <v>587</v>
      </c>
      <c r="H70" s="280"/>
    </row>
    <row r="71" spans="1:8" s="281" customFormat="1" ht="13.5" customHeight="1">
      <c r="A71" s="303" t="s">
        <v>242</v>
      </c>
      <c r="B71" s="306">
        <f t="shared" si="6"/>
        <v>2215</v>
      </c>
      <c r="C71" s="326">
        <v>628</v>
      </c>
      <c r="D71" s="326">
        <v>50</v>
      </c>
      <c r="E71" s="326">
        <v>853</v>
      </c>
      <c r="F71" s="326">
        <v>281</v>
      </c>
      <c r="G71" s="326">
        <v>403</v>
      </c>
      <c r="H71" s="280"/>
    </row>
    <row r="72" spans="1:8" s="281" customFormat="1" ht="13.5" customHeight="1">
      <c r="A72" s="303" t="s">
        <v>243</v>
      </c>
      <c r="B72" s="306">
        <f t="shared" si="6"/>
        <v>3534</v>
      </c>
      <c r="C72" s="326">
        <v>1188</v>
      </c>
      <c r="D72" s="326">
        <v>112</v>
      </c>
      <c r="E72" s="326">
        <v>1062</v>
      </c>
      <c r="F72" s="326">
        <v>579</v>
      </c>
      <c r="G72" s="326">
        <v>593</v>
      </c>
      <c r="H72" s="280"/>
    </row>
    <row r="73" spans="1:8" s="281" customFormat="1" ht="13.5" customHeight="1">
      <c r="A73" s="303" t="s">
        <v>244</v>
      </c>
      <c r="B73" s="306">
        <f t="shared" si="6"/>
        <v>2804</v>
      </c>
      <c r="C73" s="326">
        <v>789</v>
      </c>
      <c r="D73" s="326">
        <v>45</v>
      </c>
      <c r="E73" s="326">
        <v>1022</v>
      </c>
      <c r="F73" s="326">
        <v>476</v>
      </c>
      <c r="G73" s="326">
        <v>472</v>
      </c>
      <c r="H73" s="280"/>
    </row>
    <row r="74" spans="1:8" ht="13.5" customHeight="1">
      <c r="A74" s="304"/>
      <c r="B74" s="306"/>
      <c r="C74" s="326"/>
      <c r="D74" s="326"/>
      <c r="E74" s="326"/>
      <c r="F74" s="326"/>
      <c r="G74" s="326"/>
    </row>
    <row r="75" spans="1:8" s="313" customFormat="1" ht="13.5" customHeight="1">
      <c r="A75" s="299" t="s">
        <v>13</v>
      </c>
      <c r="B75" s="322">
        <f t="shared" si="6"/>
        <v>9413</v>
      </c>
      <c r="C75" s="330">
        <f>SUM(C77:C79)</f>
        <v>2858</v>
      </c>
      <c r="D75" s="330">
        <f t="shared" ref="D75:G75" si="10">SUM(D77:D79)</f>
        <v>153</v>
      </c>
      <c r="E75" s="330">
        <f t="shared" si="10"/>
        <v>3186</v>
      </c>
      <c r="F75" s="330">
        <f t="shared" si="10"/>
        <v>1495</v>
      </c>
      <c r="G75" s="330">
        <f t="shared" si="10"/>
        <v>1721</v>
      </c>
      <c r="H75" s="312"/>
    </row>
    <row r="76" spans="1:8" ht="13.5" customHeight="1">
      <c r="A76" s="302" t="s">
        <v>240</v>
      </c>
      <c r="B76" s="322"/>
      <c r="C76" s="330"/>
      <c r="D76" s="330"/>
      <c r="E76" s="330"/>
      <c r="F76" s="330"/>
      <c r="G76" s="330"/>
    </row>
    <row r="77" spans="1:8" s="281" customFormat="1" ht="13.5" customHeight="1">
      <c r="A77" s="303" t="s">
        <v>304</v>
      </c>
      <c r="B77" s="306">
        <f t="shared" si="6"/>
        <v>4616</v>
      </c>
      <c r="C77" s="326">
        <v>1417</v>
      </c>
      <c r="D77" s="326">
        <v>72</v>
      </c>
      <c r="E77" s="326">
        <v>1409</v>
      </c>
      <c r="F77" s="326">
        <v>691</v>
      </c>
      <c r="G77" s="326">
        <v>1027</v>
      </c>
      <c r="H77" s="280"/>
    </row>
    <row r="78" spans="1:8" s="281" customFormat="1" ht="13.5" customHeight="1">
      <c r="A78" s="303" t="s">
        <v>246</v>
      </c>
      <c r="B78" s="306">
        <f t="shared" si="6"/>
        <v>1822</v>
      </c>
      <c r="C78" s="326">
        <v>574</v>
      </c>
      <c r="D78" s="326">
        <v>42</v>
      </c>
      <c r="E78" s="326">
        <v>593</v>
      </c>
      <c r="F78" s="326">
        <v>373</v>
      </c>
      <c r="G78" s="326">
        <v>240</v>
      </c>
      <c r="H78" s="280"/>
    </row>
    <row r="79" spans="1:8" s="281" customFormat="1" ht="13.5" customHeight="1">
      <c r="A79" s="303" t="s">
        <v>247</v>
      </c>
      <c r="B79" s="306">
        <f t="shared" si="6"/>
        <v>2975</v>
      </c>
      <c r="C79" s="326">
        <v>867</v>
      </c>
      <c r="D79" s="326">
        <v>39</v>
      </c>
      <c r="E79" s="326">
        <v>1184</v>
      </c>
      <c r="F79" s="326">
        <v>431</v>
      </c>
      <c r="G79" s="326">
        <v>454</v>
      </c>
      <c r="H79" s="280"/>
    </row>
    <row r="80" spans="1:8" s="36" customFormat="1" ht="7.5" customHeight="1">
      <c r="A80" s="211"/>
      <c r="B80" s="284"/>
      <c r="C80" s="315"/>
      <c r="D80" s="315"/>
      <c r="E80" s="315"/>
      <c r="F80" s="310"/>
    </row>
    <row r="81" spans="1:8" s="36" customFormat="1" ht="14.45" customHeight="1">
      <c r="A81" s="307" t="s">
        <v>495</v>
      </c>
      <c r="B81" s="308"/>
      <c r="C81" s="308"/>
      <c r="D81" s="309"/>
      <c r="E81" s="308"/>
      <c r="F81" s="310"/>
    </row>
    <row r="82" spans="1:8" s="36" customFormat="1" ht="14.45" customHeight="1">
      <c r="A82" s="311" t="s">
        <v>496</v>
      </c>
      <c r="B82" s="308"/>
      <c r="C82" s="308"/>
      <c r="D82" s="309"/>
      <c r="E82" s="308"/>
      <c r="F82" s="310"/>
    </row>
    <row r="83" spans="1:8" s="281" customFormat="1" ht="15.75">
      <c r="A83" s="316" t="s">
        <v>425</v>
      </c>
      <c r="B83" s="317"/>
      <c r="C83" s="317"/>
      <c r="D83" s="317"/>
      <c r="E83" s="318"/>
      <c r="F83" s="279"/>
      <c r="G83" s="280"/>
      <c r="H83" s="280"/>
    </row>
    <row r="84" spans="1:8" s="286" customFormat="1" ht="15.75">
      <c r="A84" s="319" t="s">
        <v>301</v>
      </c>
      <c r="B84" s="320"/>
      <c r="C84" s="320"/>
      <c r="D84" s="321"/>
      <c r="E84" s="320"/>
      <c r="F84" s="279"/>
      <c r="G84" s="285"/>
      <c r="H84" s="285"/>
    </row>
    <row r="85" spans="1:8" s="281" customFormat="1" ht="4.5" customHeight="1" thickBot="1">
      <c r="A85" s="259"/>
      <c r="B85" s="317"/>
      <c r="C85" s="317"/>
      <c r="D85" s="317"/>
      <c r="E85" s="318"/>
      <c r="F85" s="279"/>
      <c r="G85" s="280"/>
      <c r="H85" s="280"/>
    </row>
    <row r="86" spans="1:8" s="41" customFormat="1" ht="18" customHeight="1">
      <c r="A86" s="649" t="s">
        <v>292</v>
      </c>
      <c r="B86" s="652" t="s">
        <v>293</v>
      </c>
      <c r="C86" s="655" t="s">
        <v>294</v>
      </c>
      <c r="D86" s="655"/>
      <c r="E86" s="655"/>
      <c r="F86" s="655"/>
      <c r="G86" s="656"/>
      <c r="H86" s="40"/>
    </row>
    <row r="87" spans="1:8" s="41" customFormat="1" ht="14.25" customHeight="1">
      <c r="A87" s="650"/>
      <c r="B87" s="653"/>
      <c r="C87" s="657" t="s">
        <v>295</v>
      </c>
      <c r="D87" s="657" t="s">
        <v>296</v>
      </c>
      <c r="E87" s="657" t="s">
        <v>297</v>
      </c>
      <c r="F87" s="645" t="s">
        <v>482</v>
      </c>
      <c r="G87" s="646"/>
      <c r="H87" s="40"/>
    </row>
    <row r="88" spans="1:8" s="41" customFormat="1" ht="117" customHeight="1">
      <c r="A88" s="650"/>
      <c r="B88" s="653"/>
      <c r="C88" s="658"/>
      <c r="D88" s="658"/>
      <c r="E88" s="658"/>
      <c r="F88" s="647"/>
      <c r="G88" s="648"/>
      <c r="H88" s="40"/>
    </row>
    <row r="89" spans="1:8" s="41" customFormat="1" ht="72.75" thickBot="1">
      <c r="A89" s="651"/>
      <c r="B89" s="654"/>
      <c r="C89" s="659"/>
      <c r="D89" s="659"/>
      <c r="E89" s="659"/>
      <c r="F89" s="291" t="s">
        <v>298</v>
      </c>
      <c r="G89" s="292" t="s">
        <v>299</v>
      </c>
      <c r="H89" s="40"/>
    </row>
    <row r="90" spans="1:8" ht="4.5" customHeight="1">
      <c r="A90" s="304"/>
      <c r="B90" s="294"/>
      <c r="C90" s="295"/>
      <c r="D90" s="295"/>
      <c r="E90" s="295"/>
      <c r="F90" s="296"/>
      <c r="G90" s="297"/>
    </row>
    <row r="91" spans="1:8" s="313" customFormat="1" ht="13.5" customHeight="1">
      <c r="A91" s="299" t="s">
        <v>14</v>
      </c>
      <c r="B91" s="322">
        <f t="shared" ref="B91:B120" si="11">SUM(C91:K91)</f>
        <v>18393</v>
      </c>
      <c r="C91" s="323">
        <f>SUM(C93:C94)</f>
        <v>5961</v>
      </c>
      <c r="D91" s="323">
        <f t="shared" ref="D91:G91" si="12">SUM(D93:D94)</f>
        <v>218</v>
      </c>
      <c r="E91" s="325">
        <f t="shared" si="12"/>
        <v>6459</v>
      </c>
      <c r="F91" s="323">
        <f t="shared" si="12"/>
        <v>2924</v>
      </c>
      <c r="G91" s="323">
        <f t="shared" si="12"/>
        <v>2831</v>
      </c>
      <c r="H91" s="312"/>
    </row>
    <row r="92" spans="1:8" ht="13.5" customHeight="1">
      <c r="A92" s="302" t="s">
        <v>240</v>
      </c>
      <c r="B92" s="324"/>
      <c r="C92" s="323"/>
      <c r="D92" s="323"/>
      <c r="E92" s="325"/>
      <c r="F92" s="323"/>
      <c r="G92" s="323"/>
    </row>
    <row r="93" spans="1:8" s="281" customFormat="1" ht="13.5" customHeight="1">
      <c r="A93" s="303" t="s">
        <v>248</v>
      </c>
      <c r="B93" s="306">
        <f t="shared" si="11"/>
        <v>14127</v>
      </c>
      <c r="C93" s="326">
        <v>4785</v>
      </c>
      <c r="D93" s="326">
        <v>163</v>
      </c>
      <c r="E93" s="326">
        <v>4665</v>
      </c>
      <c r="F93" s="326">
        <v>2376</v>
      </c>
      <c r="G93" s="326">
        <v>2138</v>
      </c>
      <c r="H93" s="280"/>
    </row>
    <row r="94" spans="1:8" s="281" customFormat="1" ht="13.5" customHeight="1">
      <c r="A94" s="303" t="s">
        <v>249</v>
      </c>
      <c r="B94" s="306">
        <f t="shared" si="11"/>
        <v>4266</v>
      </c>
      <c r="C94" s="326">
        <v>1176</v>
      </c>
      <c r="D94" s="326">
        <v>55</v>
      </c>
      <c r="E94" s="326">
        <v>1794</v>
      </c>
      <c r="F94" s="326">
        <v>548</v>
      </c>
      <c r="G94" s="326">
        <v>693</v>
      </c>
      <c r="H94" s="280"/>
    </row>
    <row r="95" spans="1:8" ht="13.5" customHeight="1">
      <c r="A95" s="304"/>
      <c r="B95" s="306"/>
      <c r="C95" s="326"/>
      <c r="D95" s="326"/>
      <c r="E95" s="326"/>
      <c r="F95" s="326"/>
      <c r="G95" s="326"/>
    </row>
    <row r="96" spans="1:8" s="313" customFormat="1" ht="13.5" customHeight="1">
      <c r="A96" s="299" t="s">
        <v>15</v>
      </c>
      <c r="B96" s="327">
        <f t="shared" si="11"/>
        <v>44406</v>
      </c>
      <c r="C96" s="328">
        <f>SUM(C98:C101)</f>
        <v>11781</v>
      </c>
      <c r="D96" s="328">
        <f t="shared" ref="D96:G96" si="13">SUM(D98:D101)</f>
        <v>827</v>
      </c>
      <c r="E96" s="328">
        <f t="shared" si="13"/>
        <v>14909</v>
      </c>
      <c r="F96" s="328">
        <f t="shared" si="13"/>
        <v>10016</v>
      </c>
      <c r="G96" s="328">
        <f t="shared" si="13"/>
        <v>6873</v>
      </c>
      <c r="H96" s="312"/>
    </row>
    <row r="97" spans="1:8" ht="13.5" customHeight="1">
      <c r="A97" s="302" t="s">
        <v>240</v>
      </c>
      <c r="B97" s="306"/>
      <c r="C97" s="326"/>
      <c r="D97" s="326"/>
      <c r="E97" s="326"/>
      <c r="F97" s="326"/>
      <c r="G97" s="326"/>
    </row>
    <row r="98" spans="1:8" s="281" customFormat="1" ht="13.5" customHeight="1">
      <c r="A98" s="303" t="s">
        <v>250</v>
      </c>
      <c r="B98" s="306">
        <f t="shared" si="11"/>
        <v>4252</v>
      </c>
      <c r="C98" s="326">
        <v>1379</v>
      </c>
      <c r="D98" s="326">
        <v>105</v>
      </c>
      <c r="E98" s="326">
        <v>1619</v>
      </c>
      <c r="F98" s="326">
        <v>526</v>
      </c>
      <c r="G98" s="326">
        <v>623</v>
      </c>
      <c r="H98" s="280"/>
    </row>
    <row r="99" spans="1:8" s="281" customFormat="1" ht="13.5" customHeight="1">
      <c r="A99" s="303" t="s">
        <v>251</v>
      </c>
      <c r="B99" s="306">
        <f t="shared" si="11"/>
        <v>5463</v>
      </c>
      <c r="C99" s="326">
        <v>1693</v>
      </c>
      <c r="D99" s="326">
        <v>84</v>
      </c>
      <c r="E99" s="326">
        <v>1997</v>
      </c>
      <c r="F99" s="326">
        <v>1101</v>
      </c>
      <c r="G99" s="326">
        <v>588</v>
      </c>
      <c r="H99" s="280"/>
    </row>
    <row r="100" spans="1:8" s="281" customFormat="1" ht="13.5" customHeight="1">
      <c r="A100" s="303" t="s">
        <v>252</v>
      </c>
      <c r="B100" s="306">
        <f t="shared" si="11"/>
        <v>16536</v>
      </c>
      <c r="C100" s="326">
        <v>3777</v>
      </c>
      <c r="D100" s="326">
        <v>340</v>
      </c>
      <c r="E100" s="326">
        <v>5201</v>
      </c>
      <c r="F100" s="326">
        <v>4534</v>
      </c>
      <c r="G100" s="326">
        <v>2684</v>
      </c>
      <c r="H100" s="280"/>
    </row>
    <row r="101" spans="1:8" s="281" customFormat="1" ht="13.5" customHeight="1">
      <c r="A101" s="303" t="s">
        <v>253</v>
      </c>
      <c r="B101" s="306">
        <f t="shared" si="11"/>
        <v>18155</v>
      </c>
      <c r="C101" s="326">
        <v>4932</v>
      </c>
      <c r="D101" s="326">
        <v>298</v>
      </c>
      <c r="E101" s="326">
        <v>6092</v>
      </c>
      <c r="F101" s="326">
        <v>3855</v>
      </c>
      <c r="G101" s="326">
        <v>2978</v>
      </c>
      <c r="H101" s="280"/>
    </row>
    <row r="102" spans="1:8" ht="13.5" customHeight="1">
      <c r="A102" s="304"/>
      <c r="B102" s="306"/>
      <c r="C102" s="326"/>
      <c r="D102" s="326"/>
      <c r="E102" s="326"/>
      <c r="F102" s="326"/>
      <c r="G102" s="326"/>
    </row>
    <row r="103" spans="1:8" s="313" customFormat="1" ht="13.5" customHeight="1">
      <c r="A103" s="299" t="s">
        <v>305</v>
      </c>
      <c r="B103" s="327"/>
      <c r="C103" s="328"/>
      <c r="D103" s="328"/>
      <c r="E103" s="328"/>
      <c r="F103" s="328"/>
      <c r="G103" s="328"/>
      <c r="H103" s="312"/>
    </row>
    <row r="104" spans="1:8" ht="13.5" customHeight="1">
      <c r="A104" s="302" t="s">
        <v>306</v>
      </c>
      <c r="B104" s="327">
        <v>8012</v>
      </c>
      <c r="C104" s="328">
        <v>2586</v>
      </c>
      <c r="D104" s="328">
        <v>127</v>
      </c>
      <c r="E104" s="328">
        <v>3035</v>
      </c>
      <c r="F104" s="328">
        <v>1177</v>
      </c>
      <c r="G104" s="328">
        <v>1087</v>
      </c>
    </row>
    <row r="105" spans="1:8" ht="13.5" customHeight="1">
      <c r="A105" s="302"/>
      <c r="B105" s="306"/>
      <c r="C105" s="326"/>
      <c r="D105" s="326"/>
      <c r="E105" s="326"/>
      <c r="F105" s="326"/>
      <c r="G105" s="326"/>
    </row>
    <row r="106" spans="1:8" s="313" customFormat="1" ht="13.5" customHeight="1">
      <c r="A106" s="329" t="s">
        <v>17</v>
      </c>
      <c r="B106" s="322">
        <f t="shared" si="11"/>
        <v>12772</v>
      </c>
      <c r="C106" s="330">
        <f>SUM(C108:C109)</f>
        <v>3045</v>
      </c>
      <c r="D106" s="330">
        <f t="shared" ref="D106:G106" si="14">SUM(D108:D109)</f>
        <v>126</v>
      </c>
      <c r="E106" s="330">
        <f t="shared" si="14"/>
        <v>5121</v>
      </c>
      <c r="F106" s="330">
        <f t="shared" si="14"/>
        <v>2625</v>
      </c>
      <c r="G106" s="330">
        <f t="shared" si="14"/>
        <v>1855</v>
      </c>
      <c r="H106" s="312"/>
    </row>
    <row r="107" spans="1:8" ht="13.5" customHeight="1">
      <c r="A107" s="302" t="s">
        <v>240</v>
      </c>
      <c r="B107" s="322"/>
      <c r="C107" s="330"/>
      <c r="D107" s="330"/>
      <c r="E107" s="330"/>
      <c r="F107" s="330"/>
      <c r="G107" s="330"/>
    </row>
    <row r="108" spans="1:8" s="281" customFormat="1" ht="13.5" customHeight="1">
      <c r="A108" s="303" t="s">
        <v>256</v>
      </c>
      <c r="B108" s="306">
        <f t="shared" si="11"/>
        <v>4821</v>
      </c>
      <c r="C108" s="326">
        <v>1191</v>
      </c>
      <c r="D108" s="326">
        <v>43</v>
      </c>
      <c r="E108" s="326">
        <v>2015</v>
      </c>
      <c r="F108" s="326">
        <v>859</v>
      </c>
      <c r="G108" s="326">
        <v>713</v>
      </c>
      <c r="H108" s="280"/>
    </row>
    <row r="109" spans="1:8" s="281" customFormat="1" ht="13.5" customHeight="1">
      <c r="A109" s="303" t="s">
        <v>257</v>
      </c>
      <c r="B109" s="306">
        <f t="shared" si="11"/>
        <v>7951</v>
      </c>
      <c r="C109" s="326">
        <v>1854</v>
      </c>
      <c r="D109" s="326">
        <v>83</v>
      </c>
      <c r="E109" s="326">
        <v>3106</v>
      </c>
      <c r="F109" s="326">
        <v>1766</v>
      </c>
      <c r="G109" s="326">
        <v>1142</v>
      </c>
      <c r="H109" s="280"/>
    </row>
    <row r="110" spans="1:8" ht="13.5" customHeight="1">
      <c r="A110" s="304"/>
      <c r="B110" s="306"/>
      <c r="C110" s="326"/>
      <c r="D110" s="326"/>
      <c r="E110" s="326"/>
      <c r="F110" s="326"/>
      <c r="G110" s="326"/>
    </row>
    <row r="111" spans="1:8" s="313" customFormat="1" ht="13.5" customHeight="1">
      <c r="A111" s="299" t="s">
        <v>18</v>
      </c>
      <c r="B111" s="322">
        <f t="shared" si="11"/>
        <v>23525</v>
      </c>
      <c r="C111" s="330">
        <f>SUM(C113:C115)</f>
        <v>8326</v>
      </c>
      <c r="D111" s="330">
        <f t="shared" ref="D111:G111" si="15">SUM(D113:D115)</f>
        <v>308</v>
      </c>
      <c r="E111" s="330">
        <f t="shared" si="15"/>
        <v>8537</v>
      </c>
      <c r="F111" s="330">
        <f t="shared" si="15"/>
        <v>2743</v>
      </c>
      <c r="G111" s="330">
        <f t="shared" si="15"/>
        <v>3611</v>
      </c>
      <c r="H111" s="312"/>
    </row>
    <row r="112" spans="1:8" ht="13.5" customHeight="1">
      <c r="A112" s="302" t="s">
        <v>240</v>
      </c>
      <c r="B112" s="322"/>
      <c r="C112" s="330"/>
      <c r="D112" s="330"/>
      <c r="E112" s="330"/>
      <c r="F112" s="330"/>
      <c r="G112" s="330"/>
    </row>
    <row r="113" spans="1:8" s="281" customFormat="1" ht="13.5" customHeight="1">
      <c r="A113" s="303" t="s">
        <v>258</v>
      </c>
      <c r="B113" s="306">
        <f t="shared" si="11"/>
        <v>4077</v>
      </c>
      <c r="C113" s="326">
        <v>1246</v>
      </c>
      <c r="D113" s="326">
        <v>70</v>
      </c>
      <c r="E113" s="326">
        <v>1648</v>
      </c>
      <c r="F113" s="326">
        <v>375</v>
      </c>
      <c r="G113" s="326">
        <v>738</v>
      </c>
      <c r="H113" s="280"/>
    </row>
    <row r="114" spans="1:8" s="281" customFormat="1" ht="13.5" customHeight="1">
      <c r="A114" s="303" t="s">
        <v>259</v>
      </c>
      <c r="B114" s="306">
        <f t="shared" si="11"/>
        <v>2771</v>
      </c>
      <c r="C114" s="326">
        <v>869</v>
      </c>
      <c r="D114" s="326">
        <v>40</v>
      </c>
      <c r="E114" s="326">
        <v>1229</v>
      </c>
      <c r="F114" s="326">
        <v>265</v>
      </c>
      <c r="G114" s="326">
        <v>368</v>
      </c>
      <c r="H114" s="280"/>
    </row>
    <row r="115" spans="1:8" s="281" customFormat="1" ht="13.5" customHeight="1">
      <c r="A115" s="303" t="s">
        <v>260</v>
      </c>
      <c r="B115" s="306">
        <f t="shared" si="11"/>
        <v>16677</v>
      </c>
      <c r="C115" s="326">
        <v>6211</v>
      </c>
      <c r="D115" s="326">
        <v>198</v>
      </c>
      <c r="E115" s="326">
        <v>5660</v>
      </c>
      <c r="F115" s="326">
        <v>2103</v>
      </c>
      <c r="G115" s="326">
        <v>2505</v>
      </c>
      <c r="H115" s="280"/>
    </row>
    <row r="116" spans="1:8" ht="13.5" customHeight="1">
      <c r="A116" s="304"/>
      <c r="B116" s="322"/>
      <c r="C116" s="330"/>
      <c r="D116" s="330"/>
      <c r="E116" s="330"/>
      <c r="F116" s="330"/>
      <c r="G116" s="330"/>
    </row>
    <row r="117" spans="1:8" s="313" customFormat="1" ht="13.5" customHeight="1">
      <c r="A117" s="331" t="s">
        <v>19</v>
      </c>
      <c r="B117" s="322">
        <f t="shared" si="11"/>
        <v>15542</v>
      </c>
      <c r="C117" s="330">
        <f>SUM(C119:C120)</f>
        <v>4408</v>
      </c>
      <c r="D117" s="330">
        <f t="shared" ref="D117:G117" si="16">SUM(D119:D120)</f>
        <v>127</v>
      </c>
      <c r="E117" s="330">
        <f t="shared" si="16"/>
        <v>6763</v>
      </c>
      <c r="F117" s="330">
        <f t="shared" si="16"/>
        <v>2046</v>
      </c>
      <c r="G117" s="330">
        <f t="shared" si="16"/>
        <v>2198</v>
      </c>
      <c r="H117" s="312"/>
    </row>
    <row r="118" spans="1:8" ht="13.5" customHeight="1">
      <c r="A118" s="302" t="s">
        <v>240</v>
      </c>
      <c r="B118" s="306"/>
      <c r="C118" s="326"/>
      <c r="D118" s="326"/>
      <c r="E118" s="326"/>
      <c r="F118" s="326"/>
      <c r="G118" s="326"/>
    </row>
    <row r="119" spans="1:8" s="281" customFormat="1" ht="13.5" customHeight="1">
      <c r="A119" s="303" t="s">
        <v>261</v>
      </c>
      <c r="B119" s="306">
        <f t="shared" si="11"/>
        <v>5813</v>
      </c>
      <c r="C119" s="326">
        <v>1558</v>
      </c>
      <c r="D119" s="326">
        <v>35</v>
      </c>
      <c r="E119" s="326">
        <v>2574</v>
      </c>
      <c r="F119" s="326">
        <v>773</v>
      </c>
      <c r="G119" s="326">
        <v>873</v>
      </c>
      <c r="H119" s="280"/>
    </row>
    <row r="120" spans="1:8" s="281" customFormat="1" ht="13.5" customHeight="1">
      <c r="A120" s="303" t="s">
        <v>262</v>
      </c>
      <c r="B120" s="306">
        <f t="shared" si="11"/>
        <v>9729</v>
      </c>
      <c r="C120" s="326">
        <v>2850</v>
      </c>
      <c r="D120" s="326">
        <v>92</v>
      </c>
      <c r="E120" s="326">
        <v>4189</v>
      </c>
      <c r="F120" s="326">
        <v>1273</v>
      </c>
      <c r="G120" s="326">
        <v>1325</v>
      </c>
      <c r="H120" s="280"/>
    </row>
    <row r="121" spans="1:8" ht="3.75" customHeight="1">
      <c r="A121" s="332"/>
      <c r="B121" s="333"/>
      <c r="C121" s="333"/>
      <c r="D121" s="333"/>
      <c r="E121" s="333"/>
      <c r="F121" s="279"/>
    </row>
    <row r="122" spans="1:8">
      <c r="A122" s="311" t="s">
        <v>495</v>
      </c>
      <c r="B122" s="333"/>
      <c r="C122" s="333"/>
      <c r="D122" s="333"/>
      <c r="E122" s="333"/>
      <c r="F122" s="334"/>
    </row>
    <row r="123" spans="1:8" s="41" customFormat="1" ht="12">
      <c r="A123" s="247" t="s">
        <v>307</v>
      </c>
      <c r="B123" s="335"/>
      <c r="C123" s="335"/>
      <c r="D123" s="335"/>
      <c r="E123" s="335"/>
      <c r="F123" s="336"/>
      <c r="G123" s="40"/>
      <c r="H123" s="40"/>
    </row>
    <row r="124" spans="1:8">
      <c r="A124" s="311" t="s">
        <v>497</v>
      </c>
      <c r="B124" s="333"/>
      <c r="C124" s="333"/>
      <c r="D124" s="333"/>
      <c r="E124" s="333"/>
      <c r="F124" s="334"/>
    </row>
    <row r="125" spans="1:8" s="35" customFormat="1" ht="12">
      <c r="A125" s="34" t="s">
        <v>308</v>
      </c>
      <c r="B125" s="337"/>
      <c r="C125" s="338"/>
      <c r="D125" s="338"/>
      <c r="E125" s="338"/>
      <c r="F125" s="217"/>
      <c r="G125" s="223"/>
      <c r="H125" s="223"/>
    </row>
    <row r="133" spans="2:5">
      <c r="B133" s="339"/>
      <c r="C133" s="339"/>
      <c r="D133" s="339"/>
      <c r="E133" s="339"/>
    </row>
    <row r="134" spans="2:5">
      <c r="B134" s="339"/>
      <c r="C134" s="339"/>
      <c r="D134" s="339"/>
      <c r="E134" s="339"/>
    </row>
    <row r="151" spans="2:5">
      <c r="B151" s="339"/>
      <c r="C151" s="339"/>
      <c r="D151" s="339"/>
      <c r="E151" s="339"/>
    </row>
    <row r="152" spans="2:5">
      <c r="B152" s="339"/>
      <c r="C152" s="339"/>
      <c r="D152" s="339"/>
      <c r="E152" s="339"/>
    </row>
    <row r="153" spans="2:5">
      <c r="B153" s="339"/>
      <c r="C153" s="339"/>
      <c r="D153" s="339"/>
      <c r="E153" s="339"/>
    </row>
    <row r="154" spans="2:5">
      <c r="B154" s="339"/>
      <c r="C154" s="339"/>
      <c r="D154" s="339"/>
      <c r="E154" s="339"/>
    </row>
    <row r="155" spans="2:5">
      <c r="B155" s="339"/>
      <c r="C155" s="339"/>
      <c r="D155" s="339"/>
      <c r="E155" s="339"/>
    </row>
    <row r="156" spans="2:5">
      <c r="B156" s="339"/>
      <c r="C156" s="339"/>
      <c r="D156" s="339"/>
      <c r="E156" s="339"/>
    </row>
    <row r="157" spans="2:5">
      <c r="B157" s="339"/>
      <c r="C157" s="339"/>
      <c r="D157" s="339"/>
      <c r="E157" s="339"/>
    </row>
    <row r="158" spans="2:5">
      <c r="B158" s="339"/>
      <c r="C158" s="339"/>
      <c r="D158" s="339"/>
      <c r="E158" s="339"/>
    </row>
    <row r="159" spans="2:5">
      <c r="B159" s="339"/>
      <c r="C159" s="339"/>
      <c r="D159" s="339"/>
      <c r="E159" s="339"/>
    </row>
    <row r="160" spans="2:5">
      <c r="B160" s="339"/>
      <c r="C160" s="339"/>
      <c r="D160" s="339"/>
      <c r="E160" s="339"/>
    </row>
    <row r="161" spans="2:5">
      <c r="B161" s="339"/>
      <c r="C161" s="339"/>
      <c r="D161" s="339"/>
      <c r="E161" s="339"/>
    </row>
    <row r="162" spans="2:5">
      <c r="B162" s="339"/>
      <c r="C162" s="339"/>
      <c r="D162" s="339"/>
      <c r="E162" s="339"/>
    </row>
    <row r="163" spans="2:5">
      <c r="B163" s="339"/>
      <c r="C163" s="339"/>
      <c r="D163" s="339"/>
      <c r="E163" s="339"/>
    </row>
    <row r="164" spans="2:5">
      <c r="B164" s="339"/>
      <c r="C164" s="339"/>
      <c r="D164" s="339"/>
      <c r="E164" s="339"/>
    </row>
    <row r="165" spans="2:5">
      <c r="B165" s="339"/>
      <c r="C165" s="339"/>
      <c r="D165" s="339"/>
      <c r="E165" s="339"/>
    </row>
    <row r="166" spans="2:5">
      <c r="B166" s="339"/>
      <c r="C166" s="339"/>
      <c r="D166" s="339"/>
      <c r="E166" s="339"/>
    </row>
    <row r="167" spans="2:5">
      <c r="B167" s="339"/>
      <c r="C167" s="339"/>
      <c r="D167" s="339"/>
      <c r="E167" s="339"/>
    </row>
    <row r="168" spans="2:5">
      <c r="B168" s="339"/>
      <c r="C168" s="339"/>
      <c r="D168" s="339"/>
      <c r="E168" s="339"/>
    </row>
    <row r="169" spans="2:5">
      <c r="B169" s="339"/>
      <c r="C169" s="339"/>
      <c r="D169" s="339"/>
      <c r="E169" s="339"/>
    </row>
    <row r="170" spans="2:5">
      <c r="B170" s="339"/>
      <c r="C170" s="339"/>
      <c r="D170" s="339"/>
      <c r="E170" s="339"/>
    </row>
    <row r="171" spans="2:5">
      <c r="B171" s="339"/>
      <c r="C171" s="339"/>
      <c r="D171" s="339"/>
      <c r="E171" s="339"/>
    </row>
    <row r="172" spans="2:5">
      <c r="B172" s="339"/>
      <c r="C172" s="339"/>
      <c r="D172" s="339"/>
      <c r="E172" s="339"/>
    </row>
    <row r="173" spans="2:5">
      <c r="B173" s="339"/>
      <c r="C173" s="339"/>
      <c r="D173" s="339"/>
      <c r="E173" s="339"/>
    </row>
    <row r="174" spans="2:5">
      <c r="B174" s="339"/>
      <c r="C174" s="339"/>
      <c r="D174" s="339"/>
      <c r="E174" s="339"/>
    </row>
    <row r="175" spans="2:5">
      <c r="B175" s="339"/>
      <c r="C175" s="339"/>
      <c r="D175" s="339"/>
      <c r="E175" s="339"/>
    </row>
    <row r="176" spans="2:5">
      <c r="B176" s="339"/>
      <c r="C176" s="339"/>
      <c r="D176" s="339"/>
      <c r="E176" s="339"/>
    </row>
    <row r="177" spans="2:5">
      <c r="B177" s="339"/>
      <c r="C177" s="339"/>
      <c r="D177" s="339"/>
      <c r="E177" s="339"/>
    </row>
    <row r="178" spans="2:5">
      <c r="B178" s="339"/>
      <c r="C178" s="339"/>
      <c r="D178" s="339"/>
      <c r="E178" s="339"/>
    </row>
    <row r="179" spans="2:5">
      <c r="B179" s="339"/>
      <c r="C179" s="339"/>
      <c r="D179" s="339"/>
      <c r="E179" s="339"/>
    </row>
    <row r="180" spans="2:5">
      <c r="B180" s="339"/>
      <c r="C180" s="339"/>
      <c r="D180" s="339"/>
      <c r="E180" s="339"/>
    </row>
    <row r="181" spans="2:5">
      <c r="B181" s="339"/>
      <c r="C181" s="339"/>
      <c r="D181" s="339"/>
      <c r="E181" s="339"/>
    </row>
    <row r="182" spans="2:5">
      <c r="B182" s="339"/>
      <c r="C182" s="339"/>
      <c r="D182" s="339"/>
      <c r="E182" s="339"/>
    </row>
    <row r="183" spans="2:5">
      <c r="B183" s="339"/>
      <c r="C183" s="339"/>
      <c r="D183" s="339"/>
      <c r="E183" s="339"/>
    </row>
    <row r="184" spans="2:5">
      <c r="B184" s="339"/>
      <c r="C184" s="339"/>
      <c r="D184" s="339"/>
      <c r="E184" s="339"/>
    </row>
    <row r="185" spans="2:5">
      <c r="B185" s="339"/>
      <c r="C185" s="339"/>
      <c r="D185" s="339"/>
      <c r="E185" s="339"/>
    </row>
    <row r="186" spans="2:5">
      <c r="B186" s="339"/>
      <c r="C186" s="339"/>
      <c r="D186" s="339"/>
      <c r="E186" s="339"/>
    </row>
    <row r="187" spans="2:5">
      <c r="B187" s="339"/>
      <c r="C187" s="339"/>
      <c r="D187" s="339"/>
      <c r="E187" s="339"/>
    </row>
    <row r="188" spans="2:5">
      <c r="B188" s="339"/>
      <c r="C188" s="339"/>
      <c r="D188" s="339"/>
      <c r="E188" s="339"/>
    </row>
    <row r="189" spans="2:5">
      <c r="B189" s="339"/>
      <c r="C189" s="339"/>
      <c r="D189" s="339"/>
      <c r="E189" s="339"/>
    </row>
    <row r="190" spans="2:5">
      <c r="B190" s="339"/>
      <c r="C190" s="339"/>
      <c r="D190" s="339"/>
      <c r="E190" s="339"/>
    </row>
    <row r="191" spans="2:5">
      <c r="B191" s="339"/>
      <c r="C191" s="339"/>
      <c r="D191" s="339"/>
      <c r="E191" s="339"/>
    </row>
    <row r="192" spans="2:5">
      <c r="B192" s="339"/>
      <c r="C192" s="339"/>
      <c r="D192" s="339"/>
      <c r="E192" s="339"/>
    </row>
    <row r="193" spans="2:5">
      <c r="B193" s="339"/>
      <c r="C193" s="339"/>
      <c r="D193" s="339"/>
      <c r="E193" s="339"/>
    </row>
    <row r="194" spans="2:5">
      <c r="B194" s="339"/>
      <c r="C194" s="339"/>
      <c r="D194" s="339"/>
      <c r="E194" s="339"/>
    </row>
    <row r="195" spans="2:5">
      <c r="B195" s="339"/>
      <c r="C195" s="339"/>
      <c r="D195" s="339"/>
      <c r="E195" s="339"/>
    </row>
    <row r="196" spans="2:5">
      <c r="B196" s="339"/>
      <c r="C196" s="339"/>
      <c r="D196" s="339"/>
      <c r="E196" s="339"/>
    </row>
    <row r="197" spans="2:5">
      <c r="B197" s="339"/>
      <c r="C197" s="339"/>
      <c r="D197" s="339"/>
      <c r="E197" s="339"/>
    </row>
    <row r="198" spans="2:5">
      <c r="B198" s="339"/>
      <c r="C198" s="339"/>
      <c r="D198" s="339"/>
      <c r="E198" s="339"/>
    </row>
    <row r="199" spans="2:5">
      <c r="B199" s="339"/>
      <c r="C199" s="339"/>
      <c r="D199" s="339"/>
      <c r="E199" s="339"/>
    </row>
    <row r="200" spans="2:5">
      <c r="B200" s="339"/>
      <c r="C200" s="339"/>
      <c r="D200" s="339"/>
      <c r="E200" s="339"/>
    </row>
    <row r="201" spans="2:5">
      <c r="B201" s="339"/>
      <c r="C201" s="339"/>
      <c r="D201" s="339"/>
      <c r="E201" s="339"/>
    </row>
    <row r="202" spans="2:5">
      <c r="B202" s="339"/>
      <c r="C202" s="339"/>
      <c r="D202" s="339"/>
      <c r="E202" s="339"/>
    </row>
    <row r="203" spans="2:5">
      <c r="B203" s="339"/>
      <c r="C203" s="339"/>
      <c r="D203" s="339"/>
      <c r="E203" s="339"/>
    </row>
    <row r="204" spans="2:5">
      <c r="B204" s="339"/>
      <c r="C204" s="339"/>
      <c r="D204" s="339"/>
      <c r="E204" s="339"/>
    </row>
    <row r="205" spans="2:5">
      <c r="B205" s="339"/>
      <c r="C205" s="339"/>
      <c r="D205" s="339"/>
      <c r="E205" s="339"/>
    </row>
    <row r="206" spans="2:5">
      <c r="B206" s="339"/>
      <c r="C206" s="339"/>
      <c r="D206" s="339"/>
      <c r="E206" s="339"/>
    </row>
    <row r="207" spans="2:5">
      <c r="B207" s="339"/>
      <c r="C207" s="339"/>
      <c r="D207" s="339"/>
      <c r="E207" s="339"/>
    </row>
    <row r="208" spans="2:5">
      <c r="B208" s="339"/>
      <c r="C208" s="339"/>
      <c r="D208" s="339"/>
      <c r="E208" s="339"/>
    </row>
    <row r="209" spans="2:5">
      <c r="B209" s="339"/>
      <c r="C209" s="339"/>
      <c r="D209" s="339"/>
      <c r="E209" s="339"/>
    </row>
    <row r="210" spans="2:5">
      <c r="B210" s="339"/>
      <c r="C210" s="339"/>
      <c r="D210" s="339"/>
      <c r="E210" s="339"/>
    </row>
    <row r="211" spans="2:5">
      <c r="B211" s="339"/>
      <c r="C211" s="339"/>
      <c r="D211" s="339"/>
      <c r="E211" s="339"/>
    </row>
    <row r="212" spans="2:5">
      <c r="B212" s="339"/>
      <c r="C212" s="339"/>
      <c r="D212" s="339"/>
      <c r="E212" s="339"/>
    </row>
    <row r="213" spans="2:5">
      <c r="B213" s="339"/>
      <c r="C213" s="339"/>
      <c r="D213" s="339"/>
      <c r="E213" s="339"/>
    </row>
    <row r="214" spans="2:5">
      <c r="B214" s="339"/>
      <c r="C214" s="339"/>
      <c r="D214" s="339"/>
      <c r="E214" s="339"/>
    </row>
    <row r="215" spans="2:5">
      <c r="B215" s="339"/>
      <c r="C215" s="339"/>
      <c r="D215" s="339"/>
      <c r="E215" s="339"/>
    </row>
    <row r="216" spans="2:5">
      <c r="B216" s="339"/>
      <c r="C216" s="339"/>
      <c r="D216" s="339"/>
      <c r="E216" s="339"/>
    </row>
    <row r="217" spans="2:5">
      <c r="B217" s="339"/>
      <c r="C217" s="339"/>
      <c r="D217" s="339"/>
      <c r="E217" s="339"/>
    </row>
    <row r="218" spans="2:5">
      <c r="B218" s="339"/>
      <c r="C218" s="339"/>
      <c r="D218" s="339"/>
      <c r="E218" s="339"/>
    </row>
    <row r="219" spans="2:5">
      <c r="B219" s="339"/>
      <c r="C219" s="339"/>
      <c r="D219" s="339"/>
      <c r="E219" s="339"/>
    </row>
    <row r="220" spans="2:5">
      <c r="B220" s="339"/>
      <c r="C220" s="339"/>
      <c r="D220" s="339"/>
      <c r="E220" s="339"/>
    </row>
    <row r="221" spans="2:5">
      <c r="B221" s="339"/>
      <c r="C221" s="339"/>
      <c r="D221" s="339"/>
      <c r="E221" s="339"/>
    </row>
    <row r="222" spans="2:5">
      <c r="B222" s="339"/>
      <c r="C222" s="339"/>
      <c r="D222" s="339"/>
      <c r="E222" s="339"/>
    </row>
    <row r="223" spans="2:5">
      <c r="B223" s="339"/>
      <c r="C223" s="339"/>
      <c r="D223" s="339"/>
      <c r="E223" s="339"/>
    </row>
    <row r="224" spans="2:5">
      <c r="B224" s="339"/>
      <c r="C224" s="339"/>
      <c r="D224" s="339"/>
      <c r="E224" s="339"/>
    </row>
    <row r="225" spans="2:5">
      <c r="B225" s="339"/>
      <c r="C225" s="339"/>
      <c r="D225" s="339"/>
      <c r="E225" s="339"/>
    </row>
    <row r="226" spans="2:5">
      <c r="B226" s="339"/>
      <c r="C226" s="339"/>
      <c r="D226" s="339"/>
      <c r="E226" s="339"/>
    </row>
    <row r="227" spans="2:5">
      <c r="B227" s="339"/>
      <c r="C227" s="339"/>
      <c r="D227" s="339"/>
      <c r="E227" s="339"/>
    </row>
    <row r="228" spans="2:5">
      <c r="B228" s="339"/>
      <c r="C228" s="339"/>
      <c r="D228" s="339"/>
      <c r="E228" s="339"/>
    </row>
    <row r="229" spans="2:5">
      <c r="B229" s="339"/>
      <c r="C229" s="339"/>
      <c r="D229" s="339"/>
      <c r="E229" s="339"/>
    </row>
    <row r="230" spans="2:5">
      <c r="B230" s="339"/>
      <c r="C230" s="339"/>
      <c r="D230" s="339"/>
      <c r="E230" s="339"/>
    </row>
    <row r="231" spans="2:5">
      <c r="B231" s="339"/>
      <c r="C231" s="339"/>
      <c r="D231" s="339"/>
      <c r="E231" s="339"/>
    </row>
    <row r="232" spans="2:5">
      <c r="B232" s="339"/>
      <c r="C232" s="339"/>
      <c r="D232" s="339"/>
      <c r="E232" s="339"/>
    </row>
    <row r="233" spans="2:5">
      <c r="B233" s="339"/>
      <c r="C233" s="339"/>
      <c r="D233" s="339"/>
      <c r="E233" s="339"/>
    </row>
    <row r="234" spans="2:5">
      <c r="B234" s="339"/>
      <c r="C234" s="339"/>
      <c r="D234" s="339"/>
      <c r="E234" s="339"/>
    </row>
    <row r="235" spans="2:5">
      <c r="B235" s="339"/>
      <c r="C235" s="339"/>
      <c r="D235" s="339"/>
      <c r="E235" s="339"/>
    </row>
    <row r="236" spans="2:5">
      <c r="B236" s="339"/>
      <c r="C236" s="339"/>
      <c r="D236" s="339"/>
      <c r="E236" s="339"/>
    </row>
    <row r="237" spans="2:5">
      <c r="B237" s="339"/>
      <c r="C237" s="339"/>
      <c r="D237" s="339"/>
      <c r="E237" s="339"/>
    </row>
    <row r="238" spans="2:5">
      <c r="B238" s="339"/>
      <c r="C238" s="339"/>
      <c r="D238" s="339"/>
      <c r="E238" s="339"/>
    </row>
    <row r="239" spans="2:5">
      <c r="B239" s="339"/>
      <c r="C239" s="339"/>
      <c r="D239" s="339"/>
      <c r="E239" s="339"/>
    </row>
    <row r="240" spans="2:5">
      <c r="B240" s="339"/>
      <c r="C240" s="339"/>
      <c r="D240" s="339"/>
      <c r="E240" s="339"/>
    </row>
    <row r="241" spans="2:5">
      <c r="B241" s="339"/>
      <c r="C241" s="339"/>
      <c r="D241" s="339"/>
      <c r="E241" s="339"/>
    </row>
    <row r="242" spans="2:5">
      <c r="B242" s="339"/>
      <c r="C242" s="339"/>
      <c r="D242" s="339"/>
      <c r="E242" s="339"/>
    </row>
    <row r="243" spans="2:5">
      <c r="B243" s="339"/>
      <c r="C243" s="339"/>
      <c r="D243" s="339"/>
      <c r="E243" s="339"/>
    </row>
    <row r="244" spans="2:5">
      <c r="B244" s="339"/>
      <c r="C244" s="339"/>
      <c r="D244" s="339"/>
      <c r="E244" s="339"/>
    </row>
    <row r="245" spans="2:5">
      <c r="B245" s="339"/>
      <c r="C245" s="339"/>
      <c r="D245" s="339"/>
      <c r="E245" s="339"/>
    </row>
    <row r="246" spans="2:5">
      <c r="B246" s="339"/>
      <c r="C246" s="339"/>
      <c r="D246" s="339"/>
      <c r="E246" s="339"/>
    </row>
    <row r="247" spans="2:5">
      <c r="B247" s="339"/>
      <c r="C247" s="339"/>
      <c r="D247" s="339"/>
      <c r="E247" s="339"/>
    </row>
    <row r="248" spans="2:5">
      <c r="B248" s="339"/>
      <c r="C248" s="339"/>
      <c r="D248" s="339"/>
      <c r="E248" s="339"/>
    </row>
    <row r="249" spans="2:5">
      <c r="B249" s="339"/>
      <c r="C249" s="339"/>
      <c r="D249" s="339"/>
      <c r="E249" s="339"/>
    </row>
    <row r="250" spans="2:5">
      <c r="B250" s="339"/>
      <c r="C250" s="339"/>
      <c r="D250" s="339"/>
      <c r="E250" s="339"/>
    </row>
    <row r="251" spans="2:5">
      <c r="B251" s="339"/>
      <c r="C251" s="339"/>
      <c r="D251" s="339"/>
      <c r="E251" s="339"/>
    </row>
    <row r="252" spans="2:5">
      <c r="B252" s="339"/>
      <c r="C252" s="339"/>
      <c r="D252" s="339"/>
      <c r="E252" s="339"/>
    </row>
    <row r="253" spans="2:5">
      <c r="B253" s="339"/>
      <c r="C253" s="339"/>
      <c r="D253" s="339"/>
      <c r="E253" s="339"/>
    </row>
    <row r="254" spans="2:5">
      <c r="B254" s="339"/>
      <c r="C254" s="339"/>
      <c r="D254" s="339"/>
      <c r="E254" s="339"/>
    </row>
    <row r="255" spans="2:5">
      <c r="B255" s="339"/>
      <c r="C255" s="339"/>
      <c r="D255" s="339"/>
      <c r="E255" s="339"/>
    </row>
    <row r="256" spans="2:5">
      <c r="B256" s="339"/>
      <c r="C256" s="339"/>
      <c r="D256" s="339"/>
      <c r="E256" s="339"/>
    </row>
    <row r="257" spans="2:5">
      <c r="B257" s="339"/>
      <c r="C257" s="339"/>
      <c r="D257" s="339"/>
      <c r="E257" s="339"/>
    </row>
    <row r="258" spans="2:5">
      <c r="B258" s="339"/>
      <c r="C258" s="339"/>
      <c r="D258" s="339"/>
      <c r="E258" s="339"/>
    </row>
    <row r="259" spans="2:5">
      <c r="B259" s="339"/>
      <c r="C259" s="339"/>
      <c r="D259" s="339"/>
      <c r="E259" s="339"/>
    </row>
    <row r="260" spans="2:5">
      <c r="B260" s="339"/>
      <c r="C260" s="339"/>
      <c r="D260" s="339"/>
      <c r="E260" s="339"/>
    </row>
    <row r="261" spans="2:5">
      <c r="B261" s="339"/>
      <c r="C261" s="339"/>
      <c r="D261" s="339"/>
      <c r="E261" s="339"/>
    </row>
    <row r="262" spans="2:5">
      <c r="B262" s="339"/>
      <c r="C262" s="339"/>
      <c r="D262" s="339"/>
      <c r="E262" s="339"/>
    </row>
    <row r="263" spans="2:5">
      <c r="B263" s="339"/>
      <c r="C263" s="339"/>
      <c r="D263" s="339"/>
      <c r="E263" s="339"/>
    </row>
    <row r="264" spans="2:5">
      <c r="B264" s="339"/>
      <c r="C264" s="339"/>
      <c r="D264" s="339"/>
      <c r="E264" s="339"/>
    </row>
    <row r="265" spans="2:5">
      <c r="B265" s="339"/>
      <c r="C265" s="339"/>
      <c r="D265" s="339"/>
      <c r="E265" s="339"/>
    </row>
    <row r="266" spans="2:5">
      <c r="B266" s="339"/>
      <c r="C266" s="339"/>
      <c r="D266" s="339"/>
      <c r="E266" s="339"/>
    </row>
    <row r="267" spans="2:5">
      <c r="B267" s="339"/>
      <c r="C267" s="339"/>
      <c r="D267" s="339"/>
      <c r="E267" s="339"/>
    </row>
  </sheetData>
  <mergeCells count="23">
    <mergeCell ref="E46:E48"/>
    <mergeCell ref="A86:A89"/>
    <mergeCell ref="B86:B89"/>
    <mergeCell ref="C86:G86"/>
    <mergeCell ref="C87:C89"/>
    <mergeCell ref="D87:D89"/>
    <mergeCell ref="E87:E89"/>
    <mergeCell ref="I6:J6"/>
    <mergeCell ref="K7:L8"/>
    <mergeCell ref="F46:G47"/>
    <mergeCell ref="F87:G88"/>
    <mergeCell ref="A4:A7"/>
    <mergeCell ref="B4:B7"/>
    <mergeCell ref="C4:G4"/>
    <mergeCell ref="C5:C7"/>
    <mergeCell ref="D5:D7"/>
    <mergeCell ref="E5:E7"/>
    <mergeCell ref="F5:G6"/>
    <mergeCell ref="A45:A48"/>
    <mergeCell ref="B45:B48"/>
    <mergeCell ref="C45:G45"/>
    <mergeCell ref="C46:C48"/>
    <mergeCell ref="D46:D48"/>
  </mergeCells>
  <pageMargins left="0.98425196850393704" right="0.98425196850393704" top="0.98425196850393704" bottom="0.98425196850393704" header="0.51181102362204722" footer="0.51181102362204722"/>
  <pageSetup paperSize="9" fitToHeight="0"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P45"/>
  <sheetViews>
    <sheetView zoomScaleNormal="100" workbookViewId="0"/>
  </sheetViews>
  <sheetFormatPr defaultColWidth="7.85546875" defaultRowHeight="12.75"/>
  <cols>
    <col min="1" max="1" width="21.85546875" style="394" customWidth="1"/>
    <col min="2" max="2" width="8" style="340" customWidth="1"/>
    <col min="3" max="3" width="6.85546875" style="340" customWidth="1"/>
    <col min="4" max="4" width="7.7109375" style="340" customWidth="1"/>
    <col min="5" max="5" width="7.140625" style="395" customWidth="1"/>
    <col min="6" max="6" width="8.28515625" style="395" customWidth="1"/>
    <col min="7" max="7" width="9.140625" style="340" customWidth="1"/>
    <col min="8" max="8" width="8.5703125" style="340" customWidth="1"/>
    <col min="9" max="9" width="8.140625" style="340" customWidth="1"/>
    <col min="10" max="10" width="7.5703125" style="340" customWidth="1"/>
    <col min="11" max="11" width="9" style="394" customWidth="1"/>
    <col min="12" max="15" width="7.85546875" style="37"/>
    <col min="16" max="16" width="9.85546875" style="37" bestFit="1" customWidth="1"/>
    <col min="17" max="16384" width="7.85546875" style="37"/>
  </cols>
  <sheetData>
    <row r="1" spans="1:12" s="301" customFormat="1" ht="15.95" customHeight="1">
      <c r="A1" s="341" t="s">
        <v>427</v>
      </c>
      <c r="B1" s="278"/>
      <c r="C1" s="278"/>
      <c r="D1" s="278"/>
      <c r="E1" s="342"/>
      <c r="F1" s="342"/>
      <c r="G1" s="278"/>
      <c r="H1" s="278"/>
      <c r="I1" s="278"/>
      <c r="J1" s="278"/>
      <c r="K1" s="322"/>
    </row>
    <row r="2" spans="1:12" ht="14.1" customHeight="1">
      <c r="A2" s="343" t="s">
        <v>309</v>
      </c>
      <c r="B2" s="334"/>
      <c r="C2" s="334"/>
      <c r="D2" s="334"/>
      <c r="E2" s="344"/>
      <c r="F2" s="344"/>
      <c r="G2" s="334"/>
      <c r="H2" s="334"/>
      <c r="I2" s="334"/>
      <c r="J2" s="334"/>
      <c r="K2" s="345"/>
    </row>
    <row r="3" spans="1:12" s="281" customFormat="1" ht="15.95" customHeight="1">
      <c r="A3" s="346" t="s">
        <v>310</v>
      </c>
      <c r="B3" s="279"/>
      <c r="C3" s="279"/>
      <c r="D3" s="279"/>
      <c r="E3" s="347"/>
      <c r="F3" s="347"/>
      <c r="G3" s="279"/>
      <c r="H3" s="279"/>
      <c r="I3" s="279"/>
      <c r="J3" s="279"/>
      <c r="K3" s="310"/>
    </row>
    <row r="4" spans="1:12" s="281" customFormat="1" ht="15.95" customHeight="1">
      <c r="A4" s="346" t="s">
        <v>311</v>
      </c>
      <c r="B4" s="279"/>
      <c r="C4" s="279"/>
      <c r="D4" s="279"/>
      <c r="E4" s="347"/>
      <c r="F4" s="347"/>
      <c r="G4" s="279"/>
      <c r="H4" s="279"/>
      <c r="I4" s="279"/>
      <c r="J4" s="279"/>
      <c r="K4" s="310"/>
    </row>
    <row r="5" spans="1:12" s="351" customFormat="1" ht="4.5" customHeight="1" thickBot="1">
      <c r="A5" s="348"/>
      <c r="B5" s="349"/>
      <c r="C5" s="349"/>
      <c r="D5" s="349"/>
      <c r="E5" s="350"/>
      <c r="F5" s="350"/>
      <c r="G5" s="349"/>
      <c r="H5" s="349"/>
      <c r="I5" s="349"/>
      <c r="J5" s="349"/>
      <c r="K5" s="349"/>
    </row>
    <row r="6" spans="1:12" s="355" customFormat="1" ht="172.5" customHeight="1">
      <c r="A6" s="662" t="s">
        <v>312</v>
      </c>
      <c r="B6" s="352" t="s">
        <v>313</v>
      </c>
      <c r="C6" s="352"/>
      <c r="D6" s="352"/>
      <c r="E6" s="353"/>
      <c r="F6" s="353"/>
      <c r="G6" s="354"/>
      <c r="H6" s="665" t="s">
        <v>314</v>
      </c>
      <c r="I6" s="666"/>
      <c r="J6" s="666"/>
      <c r="K6" s="667" t="s">
        <v>315</v>
      </c>
    </row>
    <row r="7" spans="1:12" s="355" customFormat="1" ht="48" customHeight="1">
      <c r="A7" s="663"/>
      <c r="B7" s="670" t="s">
        <v>316</v>
      </c>
      <c r="C7" s="660" t="s">
        <v>317</v>
      </c>
      <c r="D7" s="660" t="s">
        <v>318</v>
      </c>
      <c r="E7" s="672" t="s">
        <v>319</v>
      </c>
      <c r="F7" s="674" t="s">
        <v>320</v>
      </c>
      <c r="G7" s="675"/>
      <c r="H7" s="660" t="s">
        <v>321</v>
      </c>
      <c r="I7" s="660" t="s">
        <v>322</v>
      </c>
      <c r="J7" s="660" t="s">
        <v>323</v>
      </c>
      <c r="K7" s="668"/>
    </row>
    <row r="8" spans="1:12" s="355" customFormat="1" ht="126" customHeight="1" thickBot="1">
      <c r="A8" s="664"/>
      <c r="B8" s="671"/>
      <c r="C8" s="661"/>
      <c r="D8" s="661"/>
      <c r="E8" s="673"/>
      <c r="F8" s="356" t="s">
        <v>324</v>
      </c>
      <c r="G8" s="357" t="s">
        <v>325</v>
      </c>
      <c r="H8" s="661"/>
      <c r="I8" s="661"/>
      <c r="J8" s="661"/>
      <c r="K8" s="669"/>
    </row>
    <row r="9" spans="1:12" s="301" customFormat="1" ht="8.25" customHeight="1">
      <c r="A9" s="358"/>
      <c r="B9" s="359"/>
      <c r="C9" s="359"/>
      <c r="D9" s="359"/>
      <c r="E9" s="360"/>
      <c r="F9" s="360"/>
      <c r="G9" s="359"/>
      <c r="H9" s="359"/>
      <c r="I9" s="359"/>
      <c r="J9" s="359"/>
      <c r="K9" s="361"/>
      <c r="L9" s="300"/>
    </row>
    <row r="10" spans="1:12" s="301" customFormat="1" ht="15.6" customHeight="1">
      <c r="A10" s="362" t="s">
        <v>300</v>
      </c>
      <c r="B10" s="463" t="s">
        <v>326</v>
      </c>
      <c r="C10" s="464" t="s">
        <v>327</v>
      </c>
      <c r="D10" s="463" t="s">
        <v>328</v>
      </c>
      <c r="E10" s="463" t="s">
        <v>329</v>
      </c>
      <c r="F10" s="463" t="s">
        <v>330</v>
      </c>
      <c r="G10" s="463" t="s">
        <v>331</v>
      </c>
      <c r="H10" s="463">
        <v>71380</v>
      </c>
      <c r="I10" s="464">
        <v>6679</v>
      </c>
      <c r="J10" s="465">
        <v>393</v>
      </c>
      <c r="K10" s="466">
        <v>684400</v>
      </c>
      <c r="L10" s="300"/>
    </row>
    <row r="11" spans="1:12" s="281" customFormat="1" ht="15.75" customHeight="1">
      <c r="A11" s="363" t="s">
        <v>332</v>
      </c>
      <c r="B11" s="467">
        <f>4+5+5+0+0+0</f>
        <v>14</v>
      </c>
      <c r="C11" s="468">
        <f>1+0+3+0+2+0</f>
        <v>6</v>
      </c>
      <c r="D11" s="468">
        <f>9+2+28+1+0+15</f>
        <v>55</v>
      </c>
      <c r="E11" s="468">
        <f>337+474+904+15+15+69</f>
        <v>1814</v>
      </c>
      <c r="F11" s="468">
        <f>1059+2028+2959+113+248+260</f>
        <v>6667</v>
      </c>
      <c r="G11" s="468">
        <f>40738+35581+18624+1463+1539+821</f>
        <v>98766</v>
      </c>
      <c r="H11" s="468">
        <f>1940+2102+4580+368+426+899</f>
        <v>10315</v>
      </c>
      <c r="I11" s="468">
        <f>230+190+271+58+43+74</f>
        <v>866</v>
      </c>
      <c r="J11" s="468">
        <f>93+40+11+5+5+4</f>
        <v>158</v>
      </c>
      <c r="K11" s="469">
        <f>5309+14353+37097+402+78+1150</f>
        <v>58389</v>
      </c>
    </row>
    <row r="12" spans="1:12" s="281" customFormat="1" ht="15.75" customHeight="1">
      <c r="A12" s="364" t="s">
        <v>333</v>
      </c>
      <c r="B12" s="467" t="s">
        <v>389</v>
      </c>
      <c r="C12" s="467" t="s">
        <v>389</v>
      </c>
      <c r="D12" s="468">
        <v>8</v>
      </c>
      <c r="E12" s="468">
        <v>340</v>
      </c>
      <c r="F12" s="468">
        <v>1132</v>
      </c>
      <c r="G12" s="468">
        <v>3642</v>
      </c>
      <c r="H12" s="468">
        <v>2149</v>
      </c>
      <c r="I12" s="470">
        <v>211</v>
      </c>
      <c r="J12" s="470">
        <v>8</v>
      </c>
      <c r="K12" s="471">
        <v>22123</v>
      </c>
    </row>
    <row r="13" spans="1:12" s="281" customFormat="1" ht="15.75" customHeight="1">
      <c r="A13" s="364" t="s">
        <v>334</v>
      </c>
      <c r="B13" s="467" t="s">
        <v>389</v>
      </c>
      <c r="C13" s="467" t="s">
        <v>389</v>
      </c>
      <c r="D13" s="468">
        <v>27</v>
      </c>
      <c r="E13" s="468">
        <v>143</v>
      </c>
      <c r="F13" s="468">
        <v>706</v>
      </c>
      <c r="G13" s="468">
        <v>4049</v>
      </c>
      <c r="H13" s="468">
        <v>1003</v>
      </c>
      <c r="I13" s="470">
        <v>105</v>
      </c>
      <c r="J13" s="470">
        <v>3</v>
      </c>
      <c r="K13" s="471">
        <v>16477</v>
      </c>
    </row>
    <row r="14" spans="1:12" s="281" customFormat="1" ht="15" customHeight="1">
      <c r="A14" s="364" t="s">
        <v>335</v>
      </c>
      <c r="B14" s="468">
        <v>3</v>
      </c>
      <c r="C14" s="467" t="s">
        <v>389</v>
      </c>
      <c r="D14" s="468">
        <v>3</v>
      </c>
      <c r="E14" s="468">
        <v>270</v>
      </c>
      <c r="F14" s="468">
        <v>642</v>
      </c>
      <c r="G14" s="468">
        <v>4994</v>
      </c>
      <c r="H14" s="468">
        <v>1642</v>
      </c>
      <c r="I14" s="470">
        <v>186</v>
      </c>
      <c r="J14" s="470">
        <v>7</v>
      </c>
      <c r="K14" s="471">
        <v>21346</v>
      </c>
    </row>
    <row r="15" spans="1:12" s="281" customFormat="1" ht="15" customHeight="1">
      <c r="A15" s="364" t="s">
        <v>336</v>
      </c>
      <c r="B15" s="467" t="s">
        <v>389</v>
      </c>
      <c r="C15" s="467" t="s">
        <v>389</v>
      </c>
      <c r="D15" s="468">
        <v>1</v>
      </c>
      <c r="E15" s="468">
        <v>176</v>
      </c>
      <c r="F15" s="468">
        <v>705</v>
      </c>
      <c r="G15" s="468">
        <v>3184</v>
      </c>
      <c r="H15" s="468">
        <v>1154</v>
      </c>
      <c r="I15" s="470">
        <v>106</v>
      </c>
      <c r="J15" s="470">
        <v>3</v>
      </c>
      <c r="K15" s="471">
        <v>14551</v>
      </c>
    </row>
    <row r="16" spans="1:12" s="281" customFormat="1" ht="15" customHeight="1">
      <c r="A16" s="364" t="s">
        <v>337</v>
      </c>
      <c r="B16" s="467">
        <f>1+1+1+0</f>
        <v>3</v>
      </c>
      <c r="C16" s="468">
        <f>2+1+0+0</f>
        <v>3</v>
      </c>
      <c r="D16" s="468">
        <f>3+5+0+0</f>
        <v>8</v>
      </c>
      <c r="E16" s="468">
        <f>269+323+1+1</f>
        <v>594</v>
      </c>
      <c r="F16" s="468">
        <f>874+904+16+3</f>
        <v>1797</v>
      </c>
      <c r="G16" s="468">
        <f>9430+9367+77+67</f>
        <v>18941</v>
      </c>
      <c r="H16" s="468">
        <f>1618+2027+131+179</f>
        <v>3955</v>
      </c>
      <c r="I16" s="470">
        <f>103+91+19+30</f>
        <v>243</v>
      </c>
      <c r="J16" s="470">
        <f>9+10+1</f>
        <v>20</v>
      </c>
      <c r="K16" s="471">
        <f>35728+34092+18+26</f>
        <v>69864</v>
      </c>
    </row>
    <row r="17" spans="1:16" s="281" customFormat="1" ht="15" customHeight="1">
      <c r="A17" s="364" t="s">
        <v>338</v>
      </c>
      <c r="B17" s="467">
        <v>4</v>
      </c>
      <c r="C17" s="467" t="s">
        <v>389</v>
      </c>
      <c r="D17" s="468">
        <v>10</v>
      </c>
      <c r="E17" s="468">
        <v>215</v>
      </c>
      <c r="F17" s="468">
        <v>1224</v>
      </c>
      <c r="G17" s="468">
        <v>7911</v>
      </c>
      <c r="H17" s="468">
        <v>1679</v>
      </c>
      <c r="I17" s="470">
        <v>279</v>
      </c>
      <c r="J17" s="470">
        <v>9</v>
      </c>
      <c r="K17" s="471">
        <v>29650</v>
      </c>
    </row>
    <row r="18" spans="1:16" s="281" customFormat="1" ht="15" customHeight="1">
      <c r="A18" s="364" t="s">
        <v>339</v>
      </c>
      <c r="B18" s="467">
        <v>1</v>
      </c>
      <c r="C18" s="468">
        <v>2</v>
      </c>
      <c r="D18" s="468">
        <v>11</v>
      </c>
      <c r="E18" s="468">
        <v>291</v>
      </c>
      <c r="F18" s="468">
        <v>1847</v>
      </c>
      <c r="G18" s="468">
        <v>15880</v>
      </c>
      <c r="H18" s="468">
        <v>2203</v>
      </c>
      <c r="I18" s="470">
        <v>520</v>
      </c>
      <c r="J18" s="470">
        <v>19</v>
      </c>
      <c r="K18" s="471">
        <v>42423</v>
      </c>
    </row>
    <row r="19" spans="1:16" s="281" customFormat="1" ht="15" customHeight="1">
      <c r="A19" s="364" t="s">
        <v>340</v>
      </c>
      <c r="B19" s="467">
        <v>3</v>
      </c>
      <c r="C19" s="467" t="s">
        <v>389</v>
      </c>
      <c r="D19" s="468">
        <v>6</v>
      </c>
      <c r="E19" s="468">
        <v>303</v>
      </c>
      <c r="F19" s="468">
        <v>824</v>
      </c>
      <c r="G19" s="468">
        <v>3681</v>
      </c>
      <c r="H19" s="468">
        <v>2665</v>
      </c>
      <c r="I19" s="470">
        <v>232</v>
      </c>
      <c r="J19" s="470">
        <v>11</v>
      </c>
      <c r="K19" s="471">
        <v>16815</v>
      </c>
    </row>
    <row r="20" spans="1:16" s="281" customFormat="1" ht="15" customHeight="1">
      <c r="A20" s="364" t="s">
        <v>341</v>
      </c>
      <c r="B20" s="467" t="s">
        <v>389</v>
      </c>
      <c r="C20" s="467" t="s">
        <v>389</v>
      </c>
      <c r="D20" s="468">
        <v>1</v>
      </c>
      <c r="E20" s="468">
        <v>262</v>
      </c>
      <c r="F20" s="468">
        <v>374</v>
      </c>
      <c r="G20" s="468">
        <v>2752</v>
      </c>
      <c r="H20" s="468">
        <v>1159</v>
      </c>
      <c r="I20" s="468">
        <v>83</v>
      </c>
      <c r="J20" s="468">
        <v>5</v>
      </c>
      <c r="K20" s="471">
        <v>10800</v>
      </c>
      <c r="P20" s="365"/>
    </row>
    <row r="21" spans="1:16" s="281" customFormat="1" ht="15" customHeight="1">
      <c r="A21" s="364" t="s">
        <v>342</v>
      </c>
      <c r="B21" s="467">
        <f>3+3</f>
        <v>6</v>
      </c>
      <c r="C21" s="468">
        <f>4+0</f>
        <v>4</v>
      </c>
      <c r="D21" s="468">
        <f>5+41</f>
        <v>46</v>
      </c>
      <c r="E21" s="468">
        <f>279+521</f>
        <v>800</v>
      </c>
      <c r="F21" s="468">
        <f>1586+1898</f>
        <v>3484</v>
      </c>
      <c r="G21" s="468">
        <f>16600+7443</f>
        <v>24043</v>
      </c>
      <c r="H21" s="468">
        <f>2509+3868</f>
        <v>6377</v>
      </c>
      <c r="I21" s="470">
        <f>246+269</f>
        <v>515</v>
      </c>
      <c r="J21" s="470">
        <f>18+13</f>
        <v>31</v>
      </c>
      <c r="K21" s="471">
        <f>8429+22109</f>
        <v>30538</v>
      </c>
    </row>
    <row r="22" spans="1:16" s="281" customFormat="1" ht="15" customHeight="1">
      <c r="A22" s="364" t="s">
        <v>343</v>
      </c>
      <c r="B22" s="467">
        <f>2+1</f>
        <v>3</v>
      </c>
      <c r="C22" s="468">
        <f>1+0</f>
        <v>1</v>
      </c>
      <c r="D22" s="468">
        <f>63+22</f>
        <v>85</v>
      </c>
      <c r="E22" s="468">
        <f>736+48</f>
        <v>784</v>
      </c>
      <c r="F22" s="468">
        <f>1202+390</f>
        <v>1592</v>
      </c>
      <c r="G22" s="468">
        <f>6861+758</f>
        <v>7619</v>
      </c>
      <c r="H22" s="468">
        <f>2993+1634</f>
        <v>4627</v>
      </c>
      <c r="I22" s="470">
        <f>183+185</f>
        <v>368</v>
      </c>
      <c r="J22" s="470">
        <f>6+1</f>
        <v>7</v>
      </c>
      <c r="K22" s="471">
        <f>12510+17813</f>
        <v>30323</v>
      </c>
    </row>
    <row r="23" spans="1:16" s="281" customFormat="1" ht="15" customHeight="1">
      <c r="A23" s="364" t="s">
        <v>344</v>
      </c>
      <c r="B23" s="467">
        <v>3</v>
      </c>
      <c r="C23" s="468">
        <v>2</v>
      </c>
      <c r="D23" s="468">
        <v>25</v>
      </c>
      <c r="E23" s="468">
        <v>642</v>
      </c>
      <c r="F23" s="468">
        <v>2345</v>
      </c>
      <c r="G23" s="468">
        <v>12627</v>
      </c>
      <c r="H23" s="468">
        <v>4316</v>
      </c>
      <c r="I23" s="470">
        <v>492</v>
      </c>
      <c r="J23" s="470">
        <v>19</v>
      </c>
      <c r="K23" s="471">
        <v>29471</v>
      </c>
    </row>
    <row r="24" spans="1:16" s="281" customFormat="1" ht="15" customHeight="1">
      <c r="A24" s="364" t="s">
        <v>345</v>
      </c>
      <c r="B24" s="467" t="s">
        <v>389</v>
      </c>
      <c r="C24" s="468">
        <v>2</v>
      </c>
      <c r="D24" s="468">
        <v>4</v>
      </c>
      <c r="E24" s="468">
        <v>516</v>
      </c>
      <c r="F24" s="468">
        <v>937</v>
      </c>
      <c r="G24" s="468">
        <v>4955</v>
      </c>
      <c r="H24" s="468">
        <v>3283</v>
      </c>
      <c r="I24" s="470">
        <v>255</v>
      </c>
      <c r="J24" s="470">
        <v>9</v>
      </c>
      <c r="K24" s="471">
        <v>33883</v>
      </c>
    </row>
    <row r="25" spans="1:16" s="281" customFormat="1" ht="15" customHeight="1">
      <c r="A25" s="364" t="s">
        <v>346</v>
      </c>
      <c r="B25" s="467">
        <v>2</v>
      </c>
      <c r="C25" s="467" t="s">
        <v>389</v>
      </c>
      <c r="D25" s="468">
        <v>10</v>
      </c>
      <c r="E25" s="468">
        <v>377</v>
      </c>
      <c r="F25" s="468">
        <v>700</v>
      </c>
      <c r="G25" s="468">
        <v>4522</v>
      </c>
      <c r="H25" s="468">
        <v>2070</v>
      </c>
      <c r="I25" s="470">
        <v>208</v>
      </c>
      <c r="J25" s="470">
        <v>4</v>
      </c>
      <c r="K25" s="471">
        <v>37759</v>
      </c>
    </row>
    <row r="26" spans="1:16" s="281" customFormat="1" ht="15" customHeight="1">
      <c r="A26" s="364" t="s">
        <v>347</v>
      </c>
      <c r="B26" s="467">
        <f>3+2+0+0</f>
        <v>5</v>
      </c>
      <c r="C26" s="468">
        <f>1+0+1+0</f>
        <v>2</v>
      </c>
      <c r="D26" s="468">
        <f>45+5+4+1</f>
        <v>55</v>
      </c>
      <c r="E26" s="468">
        <f>1192+220+33+10</f>
        <v>1455</v>
      </c>
      <c r="F26" s="468">
        <f>1992+1357+189+86</f>
        <v>3624</v>
      </c>
      <c r="G26" s="468">
        <f>10163+19138+475+210</f>
        <v>29986</v>
      </c>
      <c r="H26" s="468">
        <f>3935+1757+583+631</f>
        <v>6906</v>
      </c>
      <c r="I26" s="470">
        <f>233+136+77+86</f>
        <v>532</v>
      </c>
      <c r="J26" s="470">
        <f>11+16+2+4</f>
        <v>33</v>
      </c>
      <c r="K26" s="471">
        <f>43923+26613+4434+6081</f>
        <v>81051</v>
      </c>
    </row>
    <row r="27" spans="1:16" s="281" customFormat="1" ht="15" customHeight="1">
      <c r="A27" s="366" t="s">
        <v>348</v>
      </c>
      <c r="B27" s="467">
        <v>2</v>
      </c>
      <c r="C27" s="468">
        <v>2</v>
      </c>
      <c r="D27" s="468">
        <v>42</v>
      </c>
      <c r="E27" s="468">
        <v>588</v>
      </c>
      <c r="F27" s="468">
        <v>1452</v>
      </c>
      <c r="G27" s="468">
        <v>7936</v>
      </c>
      <c r="H27" s="468">
        <v>4410</v>
      </c>
      <c r="I27" s="470">
        <v>372</v>
      </c>
      <c r="J27" s="470">
        <v>10</v>
      </c>
      <c r="K27" s="471">
        <v>16563</v>
      </c>
    </row>
    <row r="28" spans="1:16" ht="15" customHeight="1">
      <c r="A28" s="366" t="s">
        <v>349</v>
      </c>
      <c r="B28" s="467">
        <f>3+1</f>
        <v>4</v>
      </c>
      <c r="C28" s="467" t="s">
        <v>389</v>
      </c>
      <c r="D28" s="468">
        <f>3+0</f>
        <v>3</v>
      </c>
      <c r="E28" s="468">
        <f>351+16</f>
        <v>367</v>
      </c>
      <c r="F28" s="468">
        <f>873+186</f>
        <v>1059</v>
      </c>
      <c r="G28" s="468">
        <f>7949+1034</f>
        <v>8983</v>
      </c>
      <c r="H28" s="468">
        <f>1468+532</f>
        <v>2000</v>
      </c>
      <c r="I28" s="470">
        <f>107+55</f>
        <v>162</v>
      </c>
      <c r="J28" s="470">
        <f>7+1</f>
        <v>8</v>
      </c>
      <c r="K28" s="471">
        <f>11677+3299</f>
        <v>14976</v>
      </c>
    </row>
    <row r="29" spans="1:16" ht="15" customHeight="1">
      <c r="A29" s="366" t="s">
        <v>350</v>
      </c>
      <c r="B29" s="467">
        <v>1</v>
      </c>
      <c r="C29" s="467" t="s">
        <v>389</v>
      </c>
      <c r="D29" s="468">
        <v>17</v>
      </c>
      <c r="E29" s="468">
        <v>348</v>
      </c>
      <c r="F29" s="468">
        <v>722</v>
      </c>
      <c r="G29" s="468">
        <v>4462</v>
      </c>
      <c r="H29" s="468">
        <v>1852</v>
      </c>
      <c r="I29" s="470">
        <v>196</v>
      </c>
      <c r="J29" s="470">
        <v>6</v>
      </c>
      <c r="K29" s="471">
        <v>17403</v>
      </c>
    </row>
    <row r="30" spans="1:16" ht="15" customHeight="1">
      <c r="A30" s="366" t="s">
        <v>351</v>
      </c>
      <c r="B30" s="467">
        <f>1</f>
        <v>1</v>
      </c>
      <c r="C30" s="468">
        <f>1</f>
        <v>1</v>
      </c>
      <c r="D30" s="468">
        <f>23+4</f>
        <v>27</v>
      </c>
      <c r="E30" s="468">
        <f>584+251</f>
        <v>835</v>
      </c>
      <c r="F30" s="468">
        <f>1370+1174</f>
        <v>2544</v>
      </c>
      <c r="G30" s="468">
        <f>9401+15786</f>
        <v>25187</v>
      </c>
      <c r="H30" s="472">
        <f>3499+2078</f>
        <v>5577</v>
      </c>
      <c r="I30" s="470">
        <f>395+184</f>
        <v>579</v>
      </c>
      <c r="J30" s="470">
        <f>9+9</f>
        <v>18</v>
      </c>
      <c r="K30" s="471">
        <f>35774+18738</f>
        <v>54512</v>
      </c>
    </row>
    <row r="31" spans="1:16" ht="15" customHeight="1">
      <c r="A31" s="366" t="s">
        <v>352</v>
      </c>
      <c r="B31" s="467" t="s">
        <v>389</v>
      </c>
      <c r="C31" s="468">
        <v>1</v>
      </c>
      <c r="D31" s="468">
        <v>7</v>
      </c>
      <c r="E31" s="468">
        <v>326</v>
      </c>
      <c r="F31" s="468">
        <v>769</v>
      </c>
      <c r="G31" s="468">
        <v>6347</v>
      </c>
      <c r="H31" s="468">
        <v>2038</v>
      </c>
      <c r="I31" s="470">
        <v>169</v>
      </c>
      <c r="J31" s="470">
        <v>5</v>
      </c>
      <c r="K31" s="471">
        <v>35483</v>
      </c>
    </row>
    <row r="32" spans="1:16" ht="14.25" customHeight="1">
      <c r="A32" s="367"/>
      <c r="B32" s="334"/>
      <c r="C32" s="334"/>
      <c r="D32" s="344"/>
      <c r="E32" s="344"/>
      <c r="F32" s="344"/>
      <c r="G32" s="334"/>
      <c r="H32" s="334"/>
      <c r="I32" s="334"/>
      <c r="J32" s="334"/>
      <c r="K32" s="344"/>
    </row>
    <row r="33" spans="1:11" ht="13.5" customHeight="1">
      <c r="A33" s="368" t="s">
        <v>353</v>
      </c>
      <c r="B33" s="336"/>
      <c r="C33" s="336"/>
      <c r="D33" s="336"/>
      <c r="E33" s="369"/>
      <c r="F33" s="369"/>
      <c r="G33" s="336"/>
      <c r="H33" s="336"/>
      <c r="I33" s="336"/>
      <c r="J33" s="336"/>
      <c r="K33" s="370"/>
    </row>
    <row r="34" spans="1:11" s="1" customFormat="1" ht="12" customHeight="1">
      <c r="A34" s="371" t="s">
        <v>388</v>
      </c>
      <c r="B34" s="372"/>
      <c r="C34" s="372"/>
      <c r="D34" s="372"/>
      <c r="E34" s="373"/>
      <c r="F34" s="373"/>
      <c r="G34" s="372"/>
      <c r="H34" s="372"/>
      <c r="I34" s="372"/>
      <c r="J34" s="372"/>
      <c r="K34" s="374"/>
    </row>
    <row r="35" spans="1:11" s="1" customFormat="1" ht="12" customHeight="1">
      <c r="A35" s="375" t="s">
        <v>416</v>
      </c>
      <c r="B35" s="372"/>
      <c r="C35" s="372"/>
      <c r="D35" s="372"/>
      <c r="E35" s="373"/>
      <c r="F35" s="373"/>
      <c r="G35" s="372"/>
      <c r="H35" s="372"/>
      <c r="I35" s="372"/>
      <c r="J35" s="372"/>
      <c r="K35" s="374"/>
    </row>
    <row r="36" spans="1:11" s="1" customFormat="1" ht="12" customHeight="1">
      <c r="A36" s="375" t="s">
        <v>364</v>
      </c>
      <c r="B36" s="376"/>
      <c r="C36" s="376"/>
      <c r="D36" s="376"/>
      <c r="E36" s="376"/>
      <c r="F36" s="376"/>
      <c r="G36" s="376"/>
      <c r="H36" s="376"/>
      <c r="I36" s="376"/>
      <c r="J36" s="376"/>
      <c r="K36" s="376"/>
    </row>
    <row r="37" spans="1:11" ht="12" customHeight="1">
      <c r="A37" s="371" t="s">
        <v>365</v>
      </c>
      <c r="B37" s="372"/>
      <c r="C37" s="372"/>
      <c r="D37" s="372"/>
      <c r="E37" s="373"/>
      <c r="F37" s="373"/>
      <c r="G37" s="372"/>
      <c r="H37" s="372"/>
      <c r="I37" s="372"/>
      <c r="J37" s="372"/>
      <c r="K37" s="374"/>
    </row>
    <row r="38" spans="1:11" ht="2.25" customHeight="1">
      <c r="A38" s="371"/>
      <c r="B38" s="377"/>
      <c r="C38" s="377"/>
      <c r="D38" s="377"/>
      <c r="E38" s="378"/>
      <c r="F38" s="378"/>
      <c r="G38" s="377"/>
      <c r="H38" s="377"/>
      <c r="I38" s="377"/>
      <c r="J38" s="377"/>
      <c r="K38" s="379"/>
    </row>
    <row r="39" spans="1:11" s="380" customFormat="1" ht="12" customHeight="1">
      <c r="A39" s="380" t="s">
        <v>354</v>
      </c>
      <c r="B39" s="381"/>
      <c r="C39" s="381"/>
      <c r="D39" s="381"/>
      <c r="E39" s="382"/>
      <c r="F39" s="382"/>
      <c r="G39" s="381"/>
      <c r="H39" s="381"/>
      <c r="I39" s="381"/>
      <c r="J39" s="381"/>
      <c r="K39" s="383"/>
    </row>
    <row r="40" spans="1:11" s="351" customFormat="1" ht="12" customHeight="1">
      <c r="A40" s="384" t="s">
        <v>355</v>
      </c>
      <c r="B40" s="385"/>
      <c r="C40" s="385"/>
      <c r="D40" s="385"/>
      <c r="E40" s="386"/>
      <c r="F40" s="386"/>
      <c r="G40" s="385"/>
      <c r="H40" s="385"/>
      <c r="I40" s="385"/>
      <c r="J40" s="385"/>
      <c r="K40" s="387"/>
    </row>
    <row r="41" spans="1:11" s="392" customFormat="1" ht="12" customHeight="1">
      <c r="A41" s="388" t="s">
        <v>417</v>
      </c>
      <c r="B41" s="389"/>
      <c r="C41" s="389"/>
      <c r="D41" s="389"/>
      <c r="E41" s="390"/>
      <c r="F41" s="390"/>
      <c r="G41" s="389"/>
      <c r="H41" s="389"/>
      <c r="I41" s="389"/>
      <c r="J41" s="389"/>
      <c r="K41" s="391"/>
    </row>
    <row r="42" spans="1:11" s="392" customFormat="1" ht="12" customHeight="1">
      <c r="A42" s="393" t="s">
        <v>363</v>
      </c>
      <c r="B42" s="389"/>
      <c r="C42" s="389"/>
      <c r="D42" s="389"/>
      <c r="E42" s="390"/>
      <c r="F42" s="390"/>
      <c r="G42" s="389"/>
      <c r="H42" s="389"/>
      <c r="I42" s="389"/>
      <c r="J42" s="389"/>
      <c r="K42" s="391"/>
    </row>
    <row r="43" spans="1:11" ht="13.5">
      <c r="A43" s="384" t="s">
        <v>356</v>
      </c>
      <c r="B43" s="336"/>
      <c r="C43" s="336"/>
      <c r="D43" s="336"/>
      <c r="E43" s="369"/>
      <c r="F43" s="369"/>
      <c r="G43" s="336"/>
      <c r="H43" s="336"/>
      <c r="I43" s="336"/>
      <c r="J43" s="336"/>
      <c r="K43" s="370"/>
    </row>
    <row r="44" spans="1:11">
      <c r="A44" s="345"/>
      <c r="B44" s="334"/>
      <c r="C44" s="334"/>
      <c r="D44" s="334"/>
      <c r="E44" s="344"/>
      <c r="F44" s="344"/>
      <c r="G44" s="334"/>
      <c r="H44" s="334"/>
      <c r="I44" s="334"/>
      <c r="J44" s="334"/>
      <c r="K44" s="345"/>
    </row>
    <row r="45" spans="1:11">
      <c r="A45" s="345"/>
      <c r="B45" s="334"/>
      <c r="C45" s="334"/>
      <c r="D45" s="334"/>
      <c r="E45" s="344"/>
      <c r="F45" s="344"/>
      <c r="G45" s="334"/>
      <c r="H45" s="334"/>
      <c r="I45" s="334"/>
      <c r="J45" s="334"/>
      <c r="K45" s="345"/>
    </row>
  </sheetData>
  <mergeCells count="11">
    <mergeCell ref="J7:J8"/>
    <mergeCell ref="A6:A8"/>
    <mergeCell ref="H6:J6"/>
    <mergeCell ref="K6:K8"/>
    <mergeCell ref="B7:B8"/>
    <mergeCell ref="C7:C8"/>
    <mergeCell ref="D7:D8"/>
    <mergeCell ref="E7:E8"/>
    <mergeCell ref="F7:G7"/>
    <mergeCell ref="H7:H8"/>
    <mergeCell ref="I7:I8"/>
  </mergeCells>
  <pageMargins left="0.98425196850393704" right="0.98425196850393704" top="0.98425196850393704" bottom="0.98425196850393704" header="0.51181102362204722" footer="0.51181102362204722"/>
  <pageSetup paperSize="9" scale="80" orientation="portrait" r:id="rId1"/>
  <headerFooter alignWithMargins="0"/>
</worksheet>
</file>

<file path=xl/worksheets/sheet8.xml><?xml version="1.0" encoding="utf-8"?>
<worksheet xmlns="http://schemas.openxmlformats.org/spreadsheetml/2006/main" xmlns:r="http://schemas.openxmlformats.org/officeDocument/2006/relationships">
  <dimension ref="A1:DN28"/>
  <sheetViews>
    <sheetView zoomScaleNormal="100" workbookViewId="0"/>
  </sheetViews>
  <sheetFormatPr defaultRowHeight="12.75"/>
  <cols>
    <col min="1" max="1" width="4.85546875" style="88" customWidth="1"/>
    <col min="2" max="2" width="65.5703125" style="48" customWidth="1"/>
    <col min="3" max="3" width="7" style="89" bestFit="1" customWidth="1"/>
    <col min="4" max="4" width="8.42578125" style="89" bestFit="1" customWidth="1"/>
    <col min="5" max="5" width="10.140625" style="89" bestFit="1" customWidth="1"/>
    <col min="6" max="6" width="9" style="89" bestFit="1" customWidth="1"/>
    <col min="7" max="7" width="8.85546875" style="87" bestFit="1" customWidth="1"/>
    <col min="8" max="8" width="10.7109375" style="87" bestFit="1" customWidth="1"/>
    <col min="9" max="9" width="8.7109375" style="89" bestFit="1" customWidth="1"/>
    <col min="10" max="10" width="2.85546875" style="48" hidden="1" customWidth="1"/>
    <col min="11" max="11" width="8" style="48" hidden="1" customWidth="1"/>
    <col min="12" max="12" width="5.42578125" style="48" hidden="1" customWidth="1"/>
    <col min="13" max="13" width="7" style="48" hidden="1" customWidth="1"/>
    <col min="14" max="14" width="9.42578125" style="48" hidden="1" customWidth="1"/>
    <col min="15" max="15" width="9.140625" style="48" hidden="1" customWidth="1"/>
    <col min="16" max="16" width="3.85546875" style="48" hidden="1" customWidth="1"/>
    <col min="17" max="17" width="7.85546875" style="48" hidden="1" customWidth="1"/>
    <col min="18" max="18" width="68.5703125" style="48" customWidth="1"/>
    <col min="19" max="19" width="4.85546875" style="82" customWidth="1"/>
    <col min="20" max="20" width="13.85546875" style="48" customWidth="1"/>
    <col min="21" max="21" width="15.28515625" style="48" customWidth="1"/>
    <col min="22" max="255" width="9.140625" style="48"/>
    <col min="256" max="256" width="4.85546875" style="48" customWidth="1"/>
    <col min="257" max="257" width="65.5703125" style="48" customWidth="1"/>
    <col min="258" max="260" width="17" style="48" customWidth="1"/>
    <col min="261" max="264" width="12.140625" style="48" customWidth="1"/>
    <col min="265" max="273" width="0" style="48" hidden="1" customWidth="1"/>
    <col min="274" max="274" width="68.5703125" style="48" customWidth="1"/>
    <col min="275" max="275" width="4.85546875" style="48" customWidth="1"/>
    <col min="276" max="276" width="13.85546875" style="48" customWidth="1"/>
    <col min="277" max="277" width="15.28515625" style="48" customWidth="1"/>
    <col min="278" max="511" width="9.140625" style="48"/>
    <col min="512" max="512" width="4.85546875" style="48" customWidth="1"/>
    <col min="513" max="513" width="65.5703125" style="48" customWidth="1"/>
    <col min="514" max="516" width="17" style="48" customWidth="1"/>
    <col min="517" max="520" width="12.140625" style="48" customWidth="1"/>
    <col min="521" max="529" width="0" style="48" hidden="1" customWidth="1"/>
    <col min="530" max="530" width="68.5703125" style="48" customWidth="1"/>
    <col min="531" max="531" width="4.85546875" style="48" customWidth="1"/>
    <col min="532" max="532" width="13.85546875" style="48" customWidth="1"/>
    <col min="533" max="533" width="15.28515625" style="48" customWidth="1"/>
    <col min="534" max="767" width="9.140625" style="48"/>
    <col min="768" max="768" width="4.85546875" style="48" customWidth="1"/>
    <col min="769" max="769" width="65.5703125" style="48" customWidth="1"/>
    <col min="770" max="772" width="17" style="48" customWidth="1"/>
    <col min="773" max="776" width="12.140625" style="48" customWidth="1"/>
    <col min="777" max="785" width="0" style="48" hidden="1" customWidth="1"/>
    <col min="786" max="786" width="68.5703125" style="48" customWidth="1"/>
    <col min="787" max="787" width="4.85546875" style="48" customWidth="1"/>
    <col min="788" max="788" width="13.85546875" style="48" customWidth="1"/>
    <col min="789" max="789" width="15.28515625" style="48" customWidth="1"/>
    <col min="790" max="1023" width="9.140625" style="48"/>
    <col min="1024" max="1024" width="4.85546875" style="48" customWidth="1"/>
    <col min="1025" max="1025" width="65.5703125" style="48" customWidth="1"/>
    <col min="1026" max="1028" width="17" style="48" customWidth="1"/>
    <col min="1029" max="1032" width="12.140625" style="48" customWidth="1"/>
    <col min="1033" max="1041" width="0" style="48" hidden="1" customWidth="1"/>
    <col min="1042" max="1042" width="68.5703125" style="48" customWidth="1"/>
    <col min="1043" max="1043" width="4.85546875" style="48" customWidth="1"/>
    <col min="1044" max="1044" width="13.85546875" style="48" customWidth="1"/>
    <col min="1045" max="1045" width="15.28515625" style="48" customWidth="1"/>
    <col min="1046" max="1279" width="9.140625" style="48"/>
    <col min="1280" max="1280" width="4.85546875" style="48" customWidth="1"/>
    <col min="1281" max="1281" width="65.5703125" style="48" customWidth="1"/>
    <col min="1282" max="1284" width="17" style="48" customWidth="1"/>
    <col min="1285" max="1288" width="12.140625" style="48" customWidth="1"/>
    <col min="1289" max="1297" width="0" style="48" hidden="1" customWidth="1"/>
    <col min="1298" max="1298" width="68.5703125" style="48" customWidth="1"/>
    <col min="1299" max="1299" width="4.85546875" style="48" customWidth="1"/>
    <col min="1300" max="1300" width="13.85546875" style="48" customWidth="1"/>
    <col min="1301" max="1301" width="15.28515625" style="48" customWidth="1"/>
    <col min="1302" max="1535" width="9.140625" style="48"/>
    <col min="1536" max="1536" width="4.85546875" style="48" customWidth="1"/>
    <col min="1537" max="1537" width="65.5703125" style="48" customWidth="1"/>
    <col min="1538" max="1540" width="17" style="48" customWidth="1"/>
    <col min="1541" max="1544" width="12.140625" style="48" customWidth="1"/>
    <col min="1545" max="1553" width="0" style="48" hidden="1" customWidth="1"/>
    <col min="1554" max="1554" width="68.5703125" style="48" customWidth="1"/>
    <col min="1555" max="1555" width="4.85546875" style="48" customWidth="1"/>
    <col min="1556" max="1556" width="13.85546875" style="48" customWidth="1"/>
    <col min="1557" max="1557" width="15.28515625" style="48" customWidth="1"/>
    <col min="1558" max="1791" width="9.140625" style="48"/>
    <col min="1792" max="1792" width="4.85546875" style="48" customWidth="1"/>
    <col min="1793" max="1793" width="65.5703125" style="48" customWidth="1"/>
    <col min="1794" max="1796" width="17" style="48" customWidth="1"/>
    <col min="1797" max="1800" width="12.140625" style="48" customWidth="1"/>
    <col min="1801" max="1809" width="0" style="48" hidden="1" customWidth="1"/>
    <col min="1810" max="1810" width="68.5703125" style="48" customWidth="1"/>
    <col min="1811" max="1811" width="4.85546875" style="48" customWidth="1"/>
    <col min="1812" max="1812" width="13.85546875" style="48" customWidth="1"/>
    <col min="1813" max="1813" width="15.28515625" style="48" customWidth="1"/>
    <col min="1814" max="2047" width="9.140625" style="48"/>
    <col min="2048" max="2048" width="4.85546875" style="48" customWidth="1"/>
    <col min="2049" max="2049" width="65.5703125" style="48" customWidth="1"/>
    <col min="2050" max="2052" width="17" style="48" customWidth="1"/>
    <col min="2053" max="2056" width="12.140625" style="48" customWidth="1"/>
    <col min="2057" max="2065" width="0" style="48" hidden="1" customWidth="1"/>
    <col min="2066" max="2066" width="68.5703125" style="48" customWidth="1"/>
    <col min="2067" max="2067" width="4.85546875" style="48" customWidth="1"/>
    <col min="2068" max="2068" width="13.85546875" style="48" customWidth="1"/>
    <col min="2069" max="2069" width="15.28515625" style="48" customWidth="1"/>
    <col min="2070" max="2303" width="9.140625" style="48"/>
    <col min="2304" max="2304" width="4.85546875" style="48" customWidth="1"/>
    <col min="2305" max="2305" width="65.5703125" style="48" customWidth="1"/>
    <col min="2306" max="2308" width="17" style="48" customWidth="1"/>
    <col min="2309" max="2312" width="12.140625" style="48" customWidth="1"/>
    <col min="2313" max="2321" width="0" style="48" hidden="1" customWidth="1"/>
    <col min="2322" max="2322" width="68.5703125" style="48" customWidth="1"/>
    <col min="2323" max="2323" width="4.85546875" style="48" customWidth="1"/>
    <col min="2324" max="2324" width="13.85546875" style="48" customWidth="1"/>
    <col min="2325" max="2325" width="15.28515625" style="48" customWidth="1"/>
    <col min="2326" max="2559" width="9.140625" style="48"/>
    <col min="2560" max="2560" width="4.85546875" style="48" customWidth="1"/>
    <col min="2561" max="2561" width="65.5703125" style="48" customWidth="1"/>
    <col min="2562" max="2564" width="17" style="48" customWidth="1"/>
    <col min="2565" max="2568" width="12.140625" style="48" customWidth="1"/>
    <col min="2569" max="2577" width="0" style="48" hidden="1" customWidth="1"/>
    <col min="2578" max="2578" width="68.5703125" style="48" customWidth="1"/>
    <col min="2579" max="2579" width="4.85546875" style="48" customWidth="1"/>
    <col min="2580" max="2580" width="13.85546875" style="48" customWidth="1"/>
    <col min="2581" max="2581" width="15.28515625" style="48" customWidth="1"/>
    <col min="2582" max="2815" width="9.140625" style="48"/>
    <col min="2816" max="2816" width="4.85546875" style="48" customWidth="1"/>
    <col min="2817" max="2817" width="65.5703125" style="48" customWidth="1"/>
    <col min="2818" max="2820" width="17" style="48" customWidth="1"/>
    <col min="2821" max="2824" width="12.140625" style="48" customWidth="1"/>
    <col min="2825" max="2833" width="0" style="48" hidden="1" customWidth="1"/>
    <col min="2834" max="2834" width="68.5703125" style="48" customWidth="1"/>
    <col min="2835" max="2835" width="4.85546875" style="48" customWidth="1"/>
    <col min="2836" max="2836" width="13.85546875" style="48" customWidth="1"/>
    <col min="2837" max="2837" width="15.28515625" style="48" customWidth="1"/>
    <col min="2838" max="3071" width="9.140625" style="48"/>
    <col min="3072" max="3072" width="4.85546875" style="48" customWidth="1"/>
    <col min="3073" max="3073" width="65.5703125" style="48" customWidth="1"/>
    <col min="3074" max="3076" width="17" style="48" customWidth="1"/>
    <col min="3077" max="3080" width="12.140625" style="48" customWidth="1"/>
    <col min="3081" max="3089" width="0" style="48" hidden="1" customWidth="1"/>
    <col min="3090" max="3090" width="68.5703125" style="48" customWidth="1"/>
    <col min="3091" max="3091" width="4.85546875" style="48" customWidth="1"/>
    <col min="3092" max="3092" width="13.85546875" style="48" customWidth="1"/>
    <col min="3093" max="3093" width="15.28515625" style="48" customWidth="1"/>
    <col min="3094" max="3327" width="9.140625" style="48"/>
    <col min="3328" max="3328" width="4.85546875" style="48" customWidth="1"/>
    <col min="3329" max="3329" width="65.5703125" style="48" customWidth="1"/>
    <col min="3330" max="3332" width="17" style="48" customWidth="1"/>
    <col min="3333" max="3336" width="12.140625" style="48" customWidth="1"/>
    <col min="3337" max="3345" width="0" style="48" hidden="1" customWidth="1"/>
    <col min="3346" max="3346" width="68.5703125" style="48" customWidth="1"/>
    <col min="3347" max="3347" width="4.85546875" style="48" customWidth="1"/>
    <col min="3348" max="3348" width="13.85546875" style="48" customWidth="1"/>
    <col min="3349" max="3349" width="15.28515625" style="48" customWidth="1"/>
    <col min="3350" max="3583" width="9.140625" style="48"/>
    <col min="3584" max="3584" width="4.85546875" style="48" customWidth="1"/>
    <col min="3585" max="3585" width="65.5703125" style="48" customWidth="1"/>
    <col min="3586" max="3588" width="17" style="48" customWidth="1"/>
    <col min="3589" max="3592" width="12.140625" style="48" customWidth="1"/>
    <col min="3593" max="3601" width="0" style="48" hidden="1" customWidth="1"/>
    <col min="3602" max="3602" width="68.5703125" style="48" customWidth="1"/>
    <col min="3603" max="3603" width="4.85546875" style="48" customWidth="1"/>
    <col min="3604" max="3604" width="13.85546875" style="48" customWidth="1"/>
    <col min="3605" max="3605" width="15.28515625" style="48" customWidth="1"/>
    <col min="3606" max="3839" width="9.140625" style="48"/>
    <col min="3840" max="3840" width="4.85546875" style="48" customWidth="1"/>
    <col min="3841" max="3841" width="65.5703125" style="48" customWidth="1"/>
    <col min="3842" max="3844" width="17" style="48" customWidth="1"/>
    <col min="3845" max="3848" width="12.140625" style="48" customWidth="1"/>
    <col min="3849" max="3857" width="0" style="48" hidden="1" customWidth="1"/>
    <col min="3858" max="3858" width="68.5703125" style="48" customWidth="1"/>
    <col min="3859" max="3859" width="4.85546875" style="48" customWidth="1"/>
    <col min="3860" max="3860" width="13.85546875" style="48" customWidth="1"/>
    <col min="3861" max="3861" width="15.28515625" style="48" customWidth="1"/>
    <col min="3862" max="4095" width="9.140625" style="48"/>
    <col min="4096" max="4096" width="4.85546875" style="48" customWidth="1"/>
    <col min="4097" max="4097" width="65.5703125" style="48" customWidth="1"/>
    <col min="4098" max="4100" width="17" style="48" customWidth="1"/>
    <col min="4101" max="4104" width="12.140625" style="48" customWidth="1"/>
    <col min="4105" max="4113" width="0" style="48" hidden="1" customWidth="1"/>
    <col min="4114" max="4114" width="68.5703125" style="48" customWidth="1"/>
    <col min="4115" max="4115" width="4.85546875" style="48" customWidth="1"/>
    <col min="4116" max="4116" width="13.85546875" style="48" customWidth="1"/>
    <col min="4117" max="4117" width="15.28515625" style="48" customWidth="1"/>
    <col min="4118" max="4351" width="9.140625" style="48"/>
    <col min="4352" max="4352" width="4.85546875" style="48" customWidth="1"/>
    <col min="4353" max="4353" width="65.5703125" style="48" customWidth="1"/>
    <col min="4354" max="4356" width="17" style="48" customWidth="1"/>
    <col min="4357" max="4360" width="12.140625" style="48" customWidth="1"/>
    <col min="4361" max="4369" width="0" style="48" hidden="1" customWidth="1"/>
    <col min="4370" max="4370" width="68.5703125" style="48" customWidth="1"/>
    <col min="4371" max="4371" width="4.85546875" style="48" customWidth="1"/>
    <col min="4372" max="4372" width="13.85546875" style="48" customWidth="1"/>
    <col min="4373" max="4373" width="15.28515625" style="48" customWidth="1"/>
    <col min="4374" max="4607" width="9.140625" style="48"/>
    <col min="4608" max="4608" width="4.85546875" style="48" customWidth="1"/>
    <col min="4609" max="4609" width="65.5703125" style="48" customWidth="1"/>
    <col min="4610" max="4612" width="17" style="48" customWidth="1"/>
    <col min="4613" max="4616" width="12.140625" style="48" customWidth="1"/>
    <col min="4617" max="4625" width="0" style="48" hidden="1" customWidth="1"/>
    <col min="4626" max="4626" width="68.5703125" style="48" customWidth="1"/>
    <col min="4627" max="4627" width="4.85546875" style="48" customWidth="1"/>
    <col min="4628" max="4628" width="13.85546875" style="48" customWidth="1"/>
    <col min="4629" max="4629" width="15.28515625" style="48" customWidth="1"/>
    <col min="4630" max="4863" width="9.140625" style="48"/>
    <col min="4864" max="4864" width="4.85546875" style="48" customWidth="1"/>
    <col min="4865" max="4865" width="65.5703125" style="48" customWidth="1"/>
    <col min="4866" max="4868" width="17" style="48" customWidth="1"/>
    <col min="4869" max="4872" width="12.140625" style="48" customWidth="1"/>
    <col min="4873" max="4881" width="0" style="48" hidden="1" customWidth="1"/>
    <col min="4882" max="4882" width="68.5703125" style="48" customWidth="1"/>
    <col min="4883" max="4883" width="4.85546875" style="48" customWidth="1"/>
    <col min="4884" max="4884" width="13.85546875" style="48" customWidth="1"/>
    <col min="4885" max="4885" width="15.28515625" style="48" customWidth="1"/>
    <col min="4886" max="5119" width="9.140625" style="48"/>
    <col min="5120" max="5120" width="4.85546875" style="48" customWidth="1"/>
    <col min="5121" max="5121" width="65.5703125" style="48" customWidth="1"/>
    <col min="5122" max="5124" width="17" style="48" customWidth="1"/>
    <col min="5125" max="5128" width="12.140625" style="48" customWidth="1"/>
    <col min="5129" max="5137" width="0" style="48" hidden="1" customWidth="1"/>
    <col min="5138" max="5138" width="68.5703125" style="48" customWidth="1"/>
    <col min="5139" max="5139" width="4.85546875" style="48" customWidth="1"/>
    <col min="5140" max="5140" width="13.85546875" style="48" customWidth="1"/>
    <col min="5141" max="5141" width="15.28515625" style="48" customWidth="1"/>
    <col min="5142" max="5375" width="9.140625" style="48"/>
    <col min="5376" max="5376" width="4.85546875" style="48" customWidth="1"/>
    <col min="5377" max="5377" width="65.5703125" style="48" customWidth="1"/>
    <col min="5378" max="5380" width="17" style="48" customWidth="1"/>
    <col min="5381" max="5384" width="12.140625" style="48" customWidth="1"/>
    <col min="5385" max="5393" width="0" style="48" hidden="1" customWidth="1"/>
    <col min="5394" max="5394" width="68.5703125" style="48" customWidth="1"/>
    <col min="5395" max="5395" width="4.85546875" style="48" customWidth="1"/>
    <col min="5396" max="5396" width="13.85546875" style="48" customWidth="1"/>
    <col min="5397" max="5397" width="15.28515625" style="48" customWidth="1"/>
    <col min="5398" max="5631" width="9.140625" style="48"/>
    <col min="5632" max="5632" width="4.85546875" style="48" customWidth="1"/>
    <col min="5633" max="5633" width="65.5703125" style="48" customWidth="1"/>
    <col min="5634" max="5636" width="17" style="48" customWidth="1"/>
    <col min="5637" max="5640" width="12.140625" style="48" customWidth="1"/>
    <col min="5641" max="5649" width="0" style="48" hidden="1" customWidth="1"/>
    <col min="5650" max="5650" width="68.5703125" style="48" customWidth="1"/>
    <col min="5651" max="5651" width="4.85546875" style="48" customWidth="1"/>
    <col min="5652" max="5652" width="13.85546875" style="48" customWidth="1"/>
    <col min="5653" max="5653" width="15.28515625" style="48" customWidth="1"/>
    <col min="5654" max="5887" width="9.140625" style="48"/>
    <col min="5888" max="5888" width="4.85546875" style="48" customWidth="1"/>
    <col min="5889" max="5889" width="65.5703125" style="48" customWidth="1"/>
    <col min="5890" max="5892" width="17" style="48" customWidth="1"/>
    <col min="5893" max="5896" width="12.140625" style="48" customWidth="1"/>
    <col min="5897" max="5905" width="0" style="48" hidden="1" customWidth="1"/>
    <col min="5906" max="5906" width="68.5703125" style="48" customWidth="1"/>
    <col min="5907" max="5907" width="4.85546875" style="48" customWidth="1"/>
    <col min="5908" max="5908" width="13.85546875" style="48" customWidth="1"/>
    <col min="5909" max="5909" width="15.28515625" style="48" customWidth="1"/>
    <col min="5910" max="6143" width="9.140625" style="48"/>
    <col min="6144" max="6144" width="4.85546875" style="48" customWidth="1"/>
    <col min="6145" max="6145" width="65.5703125" style="48" customWidth="1"/>
    <col min="6146" max="6148" width="17" style="48" customWidth="1"/>
    <col min="6149" max="6152" width="12.140625" style="48" customWidth="1"/>
    <col min="6153" max="6161" width="0" style="48" hidden="1" customWidth="1"/>
    <col min="6162" max="6162" width="68.5703125" style="48" customWidth="1"/>
    <col min="6163" max="6163" width="4.85546875" style="48" customWidth="1"/>
    <col min="6164" max="6164" width="13.85546875" style="48" customWidth="1"/>
    <col min="6165" max="6165" width="15.28515625" style="48" customWidth="1"/>
    <col min="6166" max="6399" width="9.140625" style="48"/>
    <col min="6400" max="6400" width="4.85546875" style="48" customWidth="1"/>
    <col min="6401" max="6401" width="65.5703125" style="48" customWidth="1"/>
    <col min="6402" max="6404" width="17" style="48" customWidth="1"/>
    <col min="6405" max="6408" width="12.140625" style="48" customWidth="1"/>
    <col min="6409" max="6417" width="0" style="48" hidden="1" customWidth="1"/>
    <col min="6418" max="6418" width="68.5703125" style="48" customWidth="1"/>
    <col min="6419" max="6419" width="4.85546875" style="48" customWidth="1"/>
    <col min="6420" max="6420" width="13.85546875" style="48" customWidth="1"/>
    <col min="6421" max="6421" width="15.28515625" style="48" customWidth="1"/>
    <col min="6422" max="6655" width="9.140625" style="48"/>
    <col min="6656" max="6656" width="4.85546875" style="48" customWidth="1"/>
    <col min="6657" max="6657" width="65.5703125" style="48" customWidth="1"/>
    <col min="6658" max="6660" width="17" style="48" customWidth="1"/>
    <col min="6661" max="6664" width="12.140625" style="48" customWidth="1"/>
    <col min="6665" max="6673" width="0" style="48" hidden="1" customWidth="1"/>
    <col min="6674" max="6674" width="68.5703125" style="48" customWidth="1"/>
    <col min="6675" max="6675" width="4.85546875" style="48" customWidth="1"/>
    <col min="6676" max="6676" width="13.85546875" style="48" customWidth="1"/>
    <col min="6677" max="6677" width="15.28515625" style="48" customWidth="1"/>
    <col min="6678" max="6911" width="9.140625" style="48"/>
    <col min="6912" max="6912" width="4.85546875" style="48" customWidth="1"/>
    <col min="6913" max="6913" width="65.5703125" style="48" customWidth="1"/>
    <col min="6914" max="6916" width="17" style="48" customWidth="1"/>
    <col min="6917" max="6920" width="12.140625" style="48" customWidth="1"/>
    <col min="6921" max="6929" width="0" style="48" hidden="1" customWidth="1"/>
    <col min="6930" max="6930" width="68.5703125" style="48" customWidth="1"/>
    <col min="6931" max="6931" width="4.85546875" style="48" customWidth="1"/>
    <col min="6932" max="6932" width="13.85546875" style="48" customWidth="1"/>
    <col min="6933" max="6933" width="15.28515625" style="48" customWidth="1"/>
    <col min="6934" max="7167" width="9.140625" style="48"/>
    <col min="7168" max="7168" width="4.85546875" style="48" customWidth="1"/>
    <col min="7169" max="7169" width="65.5703125" style="48" customWidth="1"/>
    <col min="7170" max="7172" width="17" style="48" customWidth="1"/>
    <col min="7173" max="7176" width="12.140625" style="48" customWidth="1"/>
    <col min="7177" max="7185" width="0" style="48" hidden="1" customWidth="1"/>
    <col min="7186" max="7186" width="68.5703125" style="48" customWidth="1"/>
    <col min="7187" max="7187" width="4.85546875" style="48" customWidth="1"/>
    <col min="7188" max="7188" width="13.85546875" style="48" customWidth="1"/>
    <col min="7189" max="7189" width="15.28515625" style="48" customWidth="1"/>
    <col min="7190" max="7423" width="9.140625" style="48"/>
    <col min="7424" max="7424" width="4.85546875" style="48" customWidth="1"/>
    <col min="7425" max="7425" width="65.5703125" style="48" customWidth="1"/>
    <col min="7426" max="7428" width="17" style="48" customWidth="1"/>
    <col min="7429" max="7432" width="12.140625" style="48" customWidth="1"/>
    <col min="7433" max="7441" width="0" style="48" hidden="1" customWidth="1"/>
    <col min="7442" max="7442" width="68.5703125" style="48" customWidth="1"/>
    <col min="7443" max="7443" width="4.85546875" style="48" customWidth="1"/>
    <col min="7444" max="7444" width="13.85546875" style="48" customWidth="1"/>
    <col min="7445" max="7445" width="15.28515625" style="48" customWidth="1"/>
    <col min="7446" max="7679" width="9.140625" style="48"/>
    <col min="7680" max="7680" width="4.85546875" style="48" customWidth="1"/>
    <col min="7681" max="7681" width="65.5703125" style="48" customWidth="1"/>
    <col min="7682" max="7684" width="17" style="48" customWidth="1"/>
    <col min="7685" max="7688" width="12.140625" style="48" customWidth="1"/>
    <col min="7689" max="7697" width="0" style="48" hidden="1" customWidth="1"/>
    <col min="7698" max="7698" width="68.5703125" style="48" customWidth="1"/>
    <col min="7699" max="7699" width="4.85546875" style="48" customWidth="1"/>
    <col min="7700" max="7700" width="13.85546875" style="48" customWidth="1"/>
    <col min="7701" max="7701" width="15.28515625" style="48" customWidth="1"/>
    <col min="7702" max="7935" width="9.140625" style="48"/>
    <col min="7936" max="7936" width="4.85546875" style="48" customWidth="1"/>
    <col min="7937" max="7937" width="65.5703125" style="48" customWidth="1"/>
    <col min="7938" max="7940" width="17" style="48" customWidth="1"/>
    <col min="7941" max="7944" width="12.140625" style="48" customWidth="1"/>
    <col min="7945" max="7953" width="0" style="48" hidden="1" customWidth="1"/>
    <col min="7954" max="7954" width="68.5703125" style="48" customWidth="1"/>
    <col min="7955" max="7955" width="4.85546875" style="48" customWidth="1"/>
    <col min="7956" max="7956" width="13.85546875" style="48" customWidth="1"/>
    <col min="7957" max="7957" width="15.28515625" style="48" customWidth="1"/>
    <col min="7958" max="8191" width="9.140625" style="48"/>
    <col min="8192" max="8192" width="4.85546875" style="48" customWidth="1"/>
    <col min="8193" max="8193" width="65.5703125" style="48" customWidth="1"/>
    <col min="8194" max="8196" width="17" style="48" customWidth="1"/>
    <col min="8197" max="8200" width="12.140625" style="48" customWidth="1"/>
    <col min="8201" max="8209" width="0" style="48" hidden="1" customWidth="1"/>
    <col min="8210" max="8210" width="68.5703125" style="48" customWidth="1"/>
    <col min="8211" max="8211" width="4.85546875" style="48" customWidth="1"/>
    <col min="8212" max="8212" width="13.85546875" style="48" customWidth="1"/>
    <col min="8213" max="8213" width="15.28515625" style="48" customWidth="1"/>
    <col min="8214" max="8447" width="9.140625" style="48"/>
    <col min="8448" max="8448" width="4.85546875" style="48" customWidth="1"/>
    <col min="8449" max="8449" width="65.5703125" style="48" customWidth="1"/>
    <col min="8450" max="8452" width="17" style="48" customWidth="1"/>
    <col min="8453" max="8456" width="12.140625" style="48" customWidth="1"/>
    <col min="8457" max="8465" width="0" style="48" hidden="1" customWidth="1"/>
    <col min="8466" max="8466" width="68.5703125" style="48" customWidth="1"/>
    <col min="8467" max="8467" width="4.85546875" style="48" customWidth="1"/>
    <col min="8468" max="8468" width="13.85546875" style="48" customWidth="1"/>
    <col min="8469" max="8469" width="15.28515625" style="48" customWidth="1"/>
    <col min="8470" max="8703" width="9.140625" style="48"/>
    <col min="8704" max="8704" width="4.85546875" style="48" customWidth="1"/>
    <col min="8705" max="8705" width="65.5703125" style="48" customWidth="1"/>
    <col min="8706" max="8708" width="17" style="48" customWidth="1"/>
    <col min="8709" max="8712" width="12.140625" style="48" customWidth="1"/>
    <col min="8713" max="8721" width="0" style="48" hidden="1" customWidth="1"/>
    <col min="8722" max="8722" width="68.5703125" style="48" customWidth="1"/>
    <col min="8723" max="8723" width="4.85546875" style="48" customWidth="1"/>
    <col min="8724" max="8724" width="13.85546875" style="48" customWidth="1"/>
    <col min="8725" max="8725" width="15.28515625" style="48" customWidth="1"/>
    <col min="8726" max="8959" width="9.140625" style="48"/>
    <col min="8960" max="8960" width="4.85546875" style="48" customWidth="1"/>
    <col min="8961" max="8961" width="65.5703125" style="48" customWidth="1"/>
    <col min="8962" max="8964" width="17" style="48" customWidth="1"/>
    <col min="8965" max="8968" width="12.140625" style="48" customWidth="1"/>
    <col min="8969" max="8977" width="0" style="48" hidden="1" customWidth="1"/>
    <col min="8978" max="8978" width="68.5703125" style="48" customWidth="1"/>
    <col min="8979" max="8979" width="4.85546875" style="48" customWidth="1"/>
    <col min="8980" max="8980" width="13.85546875" style="48" customWidth="1"/>
    <col min="8981" max="8981" width="15.28515625" style="48" customWidth="1"/>
    <col min="8982" max="9215" width="9.140625" style="48"/>
    <col min="9216" max="9216" width="4.85546875" style="48" customWidth="1"/>
    <col min="9217" max="9217" width="65.5703125" style="48" customWidth="1"/>
    <col min="9218" max="9220" width="17" style="48" customWidth="1"/>
    <col min="9221" max="9224" width="12.140625" style="48" customWidth="1"/>
    <col min="9225" max="9233" width="0" style="48" hidden="1" customWidth="1"/>
    <col min="9234" max="9234" width="68.5703125" style="48" customWidth="1"/>
    <col min="9235" max="9235" width="4.85546875" style="48" customWidth="1"/>
    <col min="9236" max="9236" width="13.85546875" style="48" customWidth="1"/>
    <col min="9237" max="9237" width="15.28515625" style="48" customWidth="1"/>
    <col min="9238" max="9471" width="9.140625" style="48"/>
    <col min="9472" max="9472" width="4.85546875" style="48" customWidth="1"/>
    <col min="9473" max="9473" width="65.5703125" style="48" customWidth="1"/>
    <col min="9474" max="9476" width="17" style="48" customWidth="1"/>
    <col min="9477" max="9480" width="12.140625" style="48" customWidth="1"/>
    <col min="9481" max="9489" width="0" style="48" hidden="1" customWidth="1"/>
    <col min="9490" max="9490" width="68.5703125" style="48" customWidth="1"/>
    <col min="9491" max="9491" width="4.85546875" style="48" customWidth="1"/>
    <col min="9492" max="9492" width="13.85546875" style="48" customWidth="1"/>
    <col min="9493" max="9493" width="15.28515625" style="48" customWidth="1"/>
    <col min="9494" max="9727" width="9.140625" style="48"/>
    <col min="9728" max="9728" width="4.85546875" style="48" customWidth="1"/>
    <col min="9729" max="9729" width="65.5703125" style="48" customWidth="1"/>
    <col min="9730" max="9732" width="17" style="48" customWidth="1"/>
    <col min="9733" max="9736" width="12.140625" style="48" customWidth="1"/>
    <col min="9737" max="9745" width="0" style="48" hidden="1" customWidth="1"/>
    <col min="9746" max="9746" width="68.5703125" style="48" customWidth="1"/>
    <col min="9747" max="9747" width="4.85546875" style="48" customWidth="1"/>
    <col min="9748" max="9748" width="13.85546875" style="48" customWidth="1"/>
    <col min="9749" max="9749" width="15.28515625" style="48" customWidth="1"/>
    <col min="9750" max="9983" width="9.140625" style="48"/>
    <col min="9984" max="9984" width="4.85546875" style="48" customWidth="1"/>
    <col min="9985" max="9985" width="65.5703125" style="48" customWidth="1"/>
    <col min="9986" max="9988" width="17" style="48" customWidth="1"/>
    <col min="9989" max="9992" width="12.140625" style="48" customWidth="1"/>
    <col min="9993" max="10001" width="0" style="48" hidden="1" customWidth="1"/>
    <col min="10002" max="10002" width="68.5703125" style="48" customWidth="1"/>
    <col min="10003" max="10003" width="4.85546875" style="48" customWidth="1"/>
    <col min="10004" max="10004" width="13.85546875" style="48" customWidth="1"/>
    <col min="10005" max="10005" width="15.28515625" style="48" customWidth="1"/>
    <col min="10006" max="10239" width="9.140625" style="48"/>
    <col min="10240" max="10240" width="4.85546875" style="48" customWidth="1"/>
    <col min="10241" max="10241" width="65.5703125" style="48" customWidth="1"/>
    <col min="10242" max="10244" width="17" style="48" customWidth="1"/>
    <col min="10245" max="10248" width="12.140625" style="48" customWidth="1"/>
    <col min="10249" max="10257" width="0" style="48" hidden="1" customWidth="1"/>
    <col min="10258" max="10258" width="68.5703125" style="48" customWidth="1"/>
    <col min="10259" max="10259" width="4.85546875" style="48" customWidth="1"/>
    <col min="10260" max="10260" width="13.85546875" style="48" customWidth="1"/>
    <col min="10261" max="10261" width="15.28515625" style="48" customWidth="1"/>
    <col min="10262" max="10495" width="9.140625" style="48"/>
    <col min="10496" max="10496" width="4.85546875" style="48" customWidth="1"/>
    <col min="10497" max="10497" width="65.5703125" style="48" customWidth="1"/>
    <col min="10498" max="10500" width="17" style="48" customWidth="1"/>
    <col min="10501" max="10504" width="12.140625" style="48" customWidth="1"/>
    <col min="10505" max="10513" width="0" style="48" hidden="1" customWidth="1"/>
    <col min="10514" max="10514" width="68.5703125" style="48" customWidth="1"/>
    <col min="10515" max="10515" width="4.85546875" style="48" customWidth="1"/>
    <col min="10516" max="10516" width="13.85546875" style="48" customWidth="1"/>
    <col min="10517" max="10517" width="15.28515625" style="48" customWidth="1"/>
    <col min="10518" max="10751" width="9.140625" style="48"/>
    <col min="10752" max="10752" width="4.85546875" style="48" customWidth="1"/>
    <col min="10753" max="10753" width="65.5703125" style="48" customWidth="1"/>
    <col min="10754" max="10756" width="17" style="48" customWidth="1"/>
    <col min="10757" max="10760" width="12.140625" style="48" customWidth="1"/>
    <col min="10761" max="10769" width="0" style="48" hidden="1" customWidth="1"/>
    <col min="10770" max="10770" width="68.5703125" style="48" customWidth="1"/>
    <col min="10771" max="10771" width="4.85546875" style="48" customWidth="1"/>
    <col min="10772" max="10772" width="13.85546875" style="48" customWidth="1"/>
    <col min="10773" max="10773" width="15.28515625" style="48" customWidth="1"/>
    <col min="10774" max="11007" width="9.140625" style="48"/>
    <col min="11008" max="11008" width="4.85546875" style="48" customWidth="1"/>
    <col min="11009" max="11009" width="65.5703125" style="48" customWidth="1"/>
    <col min="11010" max="11012" width="17" style="48" customWidth="1"/>
    <col min="11013" max="11016" width="12.140625" style="48" customWidth="1"/>
    <col min="11017" max="11025" width="0" style="48" hidden="1" customWidth="1"/>
    <col min="11026" max="11026" width="68.5703125" style="48" customWidth="1"/>
    <col min="11027" max="11027" width="4.85546875" style="48" customWidth="1"/>
    <col min="11028" max="11028" width="13.85546875" style="48" customWidth="1"/>
    <col min="11029" max="11029" width="15.28515625" style="48" customWidth="1"/>
    <col min="11030" max="11263" width="9.140625" style="48"/>
    <col min="11264" max="11264" width="4.85546875" style="48" customWidth="1"/>
    <col min="11265" max="11265" width="65.5703125" style="48" customWidth="1"/>
    <col min="11266" max="11268" width="17" style="48" customWidth="1"/>
    <col min="11269" max="11272" width="12.140625" style="48" customWidth="1"/>
    <col min="11273" max="11281" width="0" style="48" hidden="1" customWidth="1"/>
    <col min="11282" max="11282" width="68.5703125" style="48" customWidth="1"/>
    <col min="11283" max="11283" width="4.85546875" style="48" customWidth="1"/>
    <col min="11284" max="11284" width="13.85546875" style="48" customWidth="1"/>
    <col min="11285" max="11285" width="15.28515625" style="48" customWidth="1"/>
    <col min="11286" max="11519" width="9.140625" style="48"/>
    <col min="11520" max="11520" width="4.85546875" style="48" customWidth="1"/>
    <col min="11521" max="11521" width="65.5703125" style="48" customWidth="1"/>
    <col min="11522" max="11524" width="17" style="48" customWidth="1"/>
    <col min="11525" max="11528" width="12.140625" style="48" customWidth="1"/>
    <col min="11529" max="11537" width="0" style="48" hidden="1" customWidth="1"/>
    <col min="11538" max="11538" width="68.5703125" style="48" customWidth="1"/>
    <col min="11539" max="11539" width="4.85546875" style="48" customWidth="1"/>
    <col min="11540" max="11540" width="13.85546875" style="48" customWidth="1"/>
    <col min="11541" max="11541" width="15.28515625" style="48" customWidth="1"/>
    <col min="11542" max="11775" width="9.140625" style="48"/>
    <col min="11776" max="11776" width="4.85546875" style="48" customWidth="1"/>
    <col min="11777" max="11777" width="65.5703125" style="48" customWidth="1"/>
    <col min="11778" max="11780" width="17" style="48" customWidth="1"/>
    <col min="11781" max="11784" width="12.140625" style="48" customWidth="1"/>
    <col min="11785" max="11793" width="0" style="48" hidden="1" customWidth="1"/>
    <col min="11794" max="11794" width="68.5703125" style="48" customWidth="1"/>
    <col min="11795" max="11795" width="4.85546875" style="48" customWidth="1"/>
    <col min="11796" max="11796" width="13.85546875" style="48" customWidth="1"/>
    <col min="11797" max="11797" width="15.28515625" style="48" customWidth="1"/>
    <col min="11798" max="12031" width="9.140625" style="48"/>
    <col min="12032" max="12032" width="4.85546875" style="48" customWidth="1"/>
    <col min="12033" max="12033" width="65.5703125" style="48" customWidth="1"/>
    <col min="12034" max="12036" width="17" style="48" customWidth="1"/>
    <col min="12037" max="12040" width="12.140625" style="48" customWidth="1"/>
    <col min="12041" max="12049" width="0" style="48" hidden="1" customWidth="1"/>
    <col min="12050" max="12050" width="68.5703125" style="48" customWidth="1"/>
    <col min="12051" max="12051" width="4.85546875" style="48" customWidth="1"/>
    <col min="12052" max="12052" width="13.85546875" style="48" customWidth="1"/>
    <col min="12053" max="12053" width="15.28515625" style="48" customWidth="1"/>
    <col min="12054" max="12287" width="9.140625" style="48"/>
    <col min="12288" max="12288" width="4.85546875" style="48" customWidth="1"/>
    <col min="12289" max="12289" width="65.5703125" style="48" customWidth="1"/>
    <col min="12290" max="12292" width="17" style="48" customWidth="1"/>
    <col min="12293" max="12296" width="12.140625" style="48" customWidth="1"/>
    <col min="12297" max="12305" width="0" style="48" hidden="1" customWidth="1"/>
    <col min="12306" max="12306" width="68.5703125" style="48" customWidth="1"/>
    <col min="12307" max="12307" width="4.85546875" style="48" customWidth="1"/>
    <col min="12308" max="12308" width="13.85546875" style="48" customWidth="1"/>
    <col min="12309" max="12309" width="15.28515625" style="48" customWidth="1"/>
    <col min="12310" max="12543" width="9.140625" style="48"/>
    <col min="12544" max="12544" width="4.85546875" style="48" customWidth="1"/>
    <col min="12545" max="12545" width="65.5703125" style="48" customWidth="1"/>
    <col min="12546" max="12548" width="17" style="48" customWidth="1"/>
    <col min="12549" max="12552" width="12.140625" style="48" customWidth="1"/>
    <col min="12553" max="12561" width="0" style="48" hidden="1" customWidth="1"/>
    <col min="12562" max="12562" width="68.5703125" style="48" customWidth="1"/>
    <col min="12563" max="12563" width="4.85546875" style="48" customWidth="1"/>
    <col min="12564" max="12564" width="13.85546875" style="48" customWidth="1"/>
    <col min="12565" max="12565" width="15.28515625" style="48" customWidth="1"/>
    <col min="12566" max="12799" width="9.140625" style="48"/>
    <col min="12800" max="12800" width="4.85546875" style="48" customWidth="1"/>
    <col min="12801" max="12801" width="65.5703125" style="48" customWidth="1"/>
    <col min="12802" max="12804" width="17" style="48" customWidth="1"/>
    <col min="12805" max="12808" width="12.140625" style="48" customWidth="1"/>
    <col min="12809" max="12817" width="0" style="48" hidden="1" customWidth="1"/>
    <col min="12818" max="12818" width="68.5703125" style="48" customWidth="1"/>
    <col min="12819" max="12819" width="4.85546875" style="48" customWidth="1"/>
    <col min="12820" max="12820" width="13.85546875" style="48" customWidth="1"/>
    <col min="12821" max="12821" width="15.28515625" style="48" customWidth="1"/>
    <col min="12822" max="13055" width="9.140625" style="48"/>
    <col min="13056" max="13056" width="4.85546875" style="48" customWidth="1"/>
    <col min="13057" max="13057" width="65.5703125" style="48" customWidth="1"/>
    <col min="13058" max="13060" width="17" style="48" customWidth="1"/>
    <col min="13061" max="13064" width="12.140625" style="48" customWidth="1"/>
    <col min="13065" max="13073" width="0" style="48" hidden="1" customWidth="1"/>
    <col min="13074" max="13074" width="68.5703125" style="48" customWidth="1"/>
    <col min="13075" max="13075" width="4.85546875" style="48" customWidth="1"/>
    <col min="13076" max="13076" width="13.85546875" style="48" customWidth="1"/>
    <col min="13077" max="13077" width="15.28515625" style="48" customWidth="1"/>
    <col min="13078" max="13311" width="9.140625" style="48"/>
    <col min="13312" max="13312" width="4.85546875" style="48" customWidth="1"/>
    <col min="13313" max="13313" width="65.5703125" style="48" customWidth="1"/>
    <col min="13314" max="13316" width="17" style="48" customWidth="1"/>
    <col min="13317" max="13320" width="12.140625" style="48" customWidth="1"/>
    <col min="13321" max="13329" width="0" style="48" hidden="1" customWidth="1"/>
    <col min="13330" max="13330" width="68.5703125" style="48" customWidth="1"/>
    <col min="13331" max="13331" width="4.85546875" style="48" customWidth="1"/>
    <col min="13332" max="13332" width="13.85546875" style="48" customWidth="1"/>
    <col min="13333" max="13333" width="15.28515625" style="48" customWidth="1"/>
    <col min="13334" max="13567" width="9.140625" style="48"/>
    <col min="13568" max="13568" width="4.85546875" style="48" customWidth="1"/>
    <col min="13569" max="13569" width="65.5703125" style="48" customWidth="1"/>
    <col min="13570" max="13572" width="17" style="48" customWidth="1"/>
    <col min="13573" max="13576" width="12.140625" style="48" customWidth="1"/>
    <col min="13577" max="13585" width="0" style="48" hidden="1" customWidth="1"/>
    <col min="13586" max="13586" width="68.5703125" style="48" customWidth="1"/>
    <col min="13587" max="13587" width="4.85546875" style="48" customWidth="1"/>
    <col min="13588" max="13588" width="13.85546875" style="48" customWidth="1"/>
    <col min="13589" max="13589" width="15.28515625" style="48" customWidth="1"/>
    <col min="13590" max="13823" width="9.140625" style="48"/>
    <col min="13824" max="13824" width="4.85546875" style="48" customWidth="1"/>
    <col min="13825" max="13825" width="65.5703125" style="48" customWidth="1"/>
    <col min="13826" max="13828" width="17" style="48" customWidth="1"/>
    <col min="13829" max="13832" width="12.140625" style="48" customWidth="1"/>
    <col min="13833" max="13841" width="0" style="48" hidden="1" customWidth="1"/>
    <col min="13842" max="13842" width="68.5703125" style="48" customWidth="1"/>
    <col min="13843" max="13843" width="4.85546875" style="48" customWidth="1"/>
    <col min="13844" max="13844" width="13.85546875" style="48" customWidth="1"/>
    <col min="13845" max="13845" width="15.28515625" style="48" customWidth="1"/>
    <col min="13846" max="14079" width="9.140625" style="48"/>
    <col min="14080" max="14080" width="4.85546875" style="48" customWidth="1"/>
    <col min="14081" max="14081" width="65.5703125" style="48" customWidth="1"/>
    <col min="14082" max="14084" width="17" style="48" customWidth="1"/>
    <col min="14085" max="14088" width="12.140625" style="48" customWidth="1"/>
    <col min="14089" max="14097" width="0" style="48" hidden="1" customWidth="1"/>
    <col min="14098" max="14098" width="68.5703125" style="48" customWidth="1"/>
    <col min="14099" max="14099" width="4.85546875" style="48" customWidth="1"/>
    <col min="14100" max="14100" width="13.85546875" style="48" customWidth="1"/>
    <col min="14101" max="14101" width="15.28515625" style="48" customWidth="1"/>
    <col min="14102" max="14335" width="9.140625" style="48"/>
    <col min="14336" max="14336" width="4.85546875" style="48" customWidth="1"/>
    <col min="14337" max="14337" width="65.5703125" style="48" customWidth="1"/>
    <col min="14338" max="14340" width="17" style="48" customWidth="1"/>
    <col min="14341" max="14344" width="12.140625" style="48" customWidth="1"/>
    <col min="14345" max="14353" width="0" style="48" hidden="1" customWidth="1"/>
    <col min="14354" max="14354" width="68.5703125" style="48" customWidth="1"/>
    <col min="14355" max="14355" width="4.85546875" style="48" customWidth="1"/>
    <col min="14356" max="14356" width="13.85546875" style="48" customWidth="1"/>
    <col min="14357" max="14357" width="15.28515625" style="48" customWidth="1"/>
    <col min="14358" max="14591" width="9.140625" style="48"/>
    <col min="14592" max="14592" width="4.85546875" style="48" customWidth="1"/>
    <col min="14593" max="14593" width="65.5703125" style="48" customWidth="1"/>
    <col min="14594" max="14596" width="17" style="48" customWidth="1"/>
    <col min="14597" max="14600" width="12.140625" style="48" customWidth="1"/>
    <col min="14601" max="14609" width="0" style="48" hidden="1" customWidth="1"/>
    <col min="14610" max="14610" width="68.5703125" style="48" customWidth="1"/>
    <col min="14611" max="14611" width="4.85546875" style="48" customWidth="1"/>
    <col min="14612" max="14612" width="13.85546875" style="48" customWidth="1"/>
    <col min="14613" max="14613" width="15.28515625" style="48" customWidth="1"/>
    <col min="14614" max="14847" width="9.140625" style="48"/>
    <col min="14848" max="14848" width="4.85546875" style="48" customWidth="1"/>
    <col min="14849" max="14849" width="65.5703125" style="48" customWidth="1"/>
    <col min="14850" max="14852" width="17" style="48" customWidth="1"/>
    <col min="14853" max="14856" width="12.140625" style="48" customWidth="1"/>
    <col min="14857" max="14865" width="0" style="48" hidden="1" customWidth="1"/>
    <col min="14866" max="14866" width="68.5703125" style="48" customWidth="1"/>
    <col min="14867" max="14867" width="4.85546875" style="48" customWidth="1"/>
    <col min="14868" max="14868" width="13.85546875" style="48" customWidth="1"/>
    <col min="14869" max="14869" width="15.28515625" style="48" customWidth="1"/>
    <col min="14870" max="15103" width="9.140625" style="48"/>
    <col min="15104" max="15104" width="4.85546875" style="48" customWidth="1"/>
    <col min="15105" max="15105" width="65.5703125" style="48" customWidth="1"/>
    <col min="15106" max="15108" width="17" style="48" customWidth="1"/>
    <col min="15109" max="15112" width="12.140625" style="48" customWidth="1"/>
    <col min="15113" max="15121" width="0" style="48" hidden="1" customWidth="1"/>
    <col min="15122" max="15122" width="68.5703125" style="48" customWidth="1"/>
    <col min="15123" max="15123" width="4.85546875" style="48" customWidth="1"/>
    <col min="15124" max="15124" width="13.85546875" style="48" customWidth="1"/>
    <col min="15125" max="15125" width="15.28515625" style="48" customWidth="1"/>
    <col min="15126" max="15359" width="9.140625" style="48"/>
    <col min="15360" max="15360" width="4.85546875" style="48" customWidth="1"/>
    <col min="15361" max="15361" width="65.5703125" style="48" customWidth="1"/>
    <col min="15362" max="15364" width="17" style="48" customWidth="1"/>
    <col min="15365" max="15368" width="12.140625" style="48" customWidth="1"/>
    <col min="15369" max="15377" width="0" style="48" hidden="1" customWidth="1"/>
    <col min="15378" max="15378" width="68.5703125" style="48" customWidth="1"/>
    <col min="15379" max="15379" width="4.85546875" style="48" customWidth="1"/>
    <col min="15380" max="15380" width="13.85546875" style="48" customWidth="1"/>
    <col min="15381" max="15381" width="15.28515625" style="48" customWidth="1"/>
    <col min="15382" max="15615" width="9.140625" style="48"/>
    <col min="15616" max="15616" width="4.85546875" style="48" customWidth="1"/>
    <col min="15617" max="15617" width="65.5703125" style="48" customWidth="1"/>
    <col min="15618" max="15620" width="17" style="48" customWidth="1"/>
    <col min="15621" max="15624" width="12.140625" style="48" customWidth="1"/>
    <col min="15625" max="15633" width="0" style="48" hidden="1" customWidth="1"/>
    <col min="15634" max="15634" width="68.5703125" style="48" customWidth="1"/>
    <col min="15635" max="15635" width="4.85546875" style="48" customWidth="1"/>
    <col min="15636" max="15636" width="13.85546875" style="48" customWidth="1"/>
    <col min="15637" max="15637" width="15.28515625" style="48" customWidth="1"/>
    <col min="15638" max="15871" width="9.140625" style="48"/>
    <col min="15872" max="15872" width="4.85546875" style="48" customWidth="1"/>
    <col min="15873" max="15873" width="65.5703125" style="48" customWidth="1"/>
    <col min="15874" max="15876" width="17" style="48" customWidth="1"/>
    <col min="15877" max="15880" width="12.140625" style="48" customWidth="1"/>
    <col min="15881" max="15889" width="0" style="48" hidden="1" customWidth="1"/>
    <col min="15890" max="15890" width="68.5703125" style="48" customWidth="1"/>
    <col min="15891" max="15891" width="4.85546875" style="48" customWidth="1"/>
    <col min="15892" max="15892" width="13.85546875" style="48" customWidth="1"/>
    <col min="15893" max="15893" width="15.28515625" style="48" customWidth="1"/>
    <col min="15894" max="16127" width="9.140625" style="48"/>
    <col min="16128" max="16128" width="4.85546875" style="48" customWidth="1"/>
    <col min="16129" max="16129" width="65.5703125" style="48" customWidth="1"/>
    <col min="16130" max="16132" width="17" style="48" customWidth="1"/>
    <col min="16133" max="16136" width="12.140625" style="48" customWidth="1"/>
    <col min="16137" max="16145" width="0" style="48" hidden="1" customWidth="1"/>
    <col min="16146" max="16146" width="68.5703125" style="48" customWidth="1"/>
    <col min="16147" max="16147" width="4.85546875" style="48" customWidth="1"/>
    <col min="16148" max="16148" width="13.85546875" style="48" customWidth="1"/>
    <col min="16149" max="16149" width="15.28515625" style="48" customWidth="1"/>
    <col min="16150" max="16384" width="9.140625" style="48"/>
  </cols>
  <sheetData>
    <row r="1" spans="1:118" ht="14.25">
      <c r="A1" s="42" t="s">
        <v>30</v>
      </c>
      <c r="B1" s="43" t="s">
        <v>31</v>
      </c>
      <c r="C1" s="44"/>
      <c r="D1" s="44"/>
      <c r="E1" s="44"/>
      <c r="F1" s="44"/>
      <c r="G1" s="45"/>
      <c r="H1" s="45"/>
      <c r="I1" s="44"/>
      <c r="J1" s="46"/>
      <c r="K1" s="46"/>
      <c r="L1" s="46"/>
      <c r="M1" s="46"/>
      <c r="N1" s="46"/>
      <c r="O1" s="46"/>
      <c r="P1" s="46"/>
      <c r="Q1" s="46"/>
      <c r="R1" s="46"/>
      <c r="S1" s="47"/>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46"/>
      <c r="CT1" s="46"/>
      <c r="CU1" s="46"/>
      <c r="CV1" s="46"/>
      <c r="CW1" s="46"/>
      <c r="CX1" s="46"/>
      <c r="CY1" s="46"/>
      <c r="CZ1" s="46"/>
      <c r="DA1" s="46"/>
      <c r="DB1" s="46"/>
      <c r="DC1" s="46"/>
      <c r="DD1" s="46"/>
      <c r="DE1" s="46"/>
      <c r="DF1" s="46"/>
      <c r="DG1" s="46"/>
      <c r="DH1" s="46"/>
      <c r="DI1" s="46"/>
      <c r="DJ1" s="46"/>
      <c r="DK1" s="46"/>
      <c r="DL1" s="46"/>
      <c r="DM1" s="46"/>
      <c r="DN1" s="46"/>
    </row>
    <row r="2" spans="1:118" ht="15">
      <c r="A2" s="49"/>
      <c r="B2" s="50" t="s">
        <v>32</v>
      </c>
      <c r="C2" s="44"/>
      <c r="D2" s="44"/>
      <c r="E2" s="44"/>
      <c r="F2" s="44"/>
      <c r="G2" s="45"/>
      <c r="H2" s="45"/>
      <c r="I2" s="44"/>
      <c r="J2" s="46"/>
      <c r="K2" s="46"/>
      <c r="L2" s="46"/>
      <c r="M2" s="46"/>
      <c r="N2" s="46"/>
      <c r="O2" s="46"/>
      <c r="P2" s="46"/>
      <c r="Q2" s="46"/>
      <c r="R2" s="46"/>
      <c r="S2" s="47"/>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row>
    <row r="3" spans="1:118">
      <c r="A3" s="51"/>
      <c r="B3" s="46"/>
      <c r="C3" s="44"/>
      <c r="D3" s="44"/>
      <c r="E3" s="44"/>
      <c r="F3" s="44"/>
      <c r="G3" s="52"/>
      <c r="H3" s="52"/>
      <c r="I3" s="44"/>
      <c r="J3" s="46"/>
      <c r="K3" s="46"/>
      <c r="L3" s="46"/>
      <c r="M3" s="46"/>
      <c r="N3" s="46"/>
      <c r="O3" s="46"/>
      <c r="P3" s="46"/>
      <c r="Q3" s="46"/>
      <c r="R3" s="46"/>
      <c r="S3" s="47"/>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row>
    <row r="4" spans="1:118" ht="14.1" customHeight="1">
      <c r="A4" s="684" t="s">
        <v>33</v>
      </c>
      <c r="B4" s="53" t="s">
        <v>34</v>
      </c>
      <c r="C4" s="678" t="s">
        <v>35</v>
      </c>
      <c r="D4" s="686" t="s">
        <v>36</v>
      </c>
      <c r="E4" s="686" t="s">
        <v>37</v>
      </c>
      <c r="F4" s="678" t="s">
        <v>38</v>
      </c>
      <c r="G4" s="686" t="s">
        <v>39</v>
      </c>
      <c r="H4" s="676" t="s">
        <v>40</v>
      </c>
      <c r="I4" s="678" t="s">
        <v>41</v>
      </c>
      <c r="J4" s="54"/>
      <c r="K4" s="54" t="s">
        <v>12</v>
      </c>
      <c r="L4" s="54" t="s">
        <v>13</v>
      </c>
      <c r="M4" s="54" t="s">
        <v>14</v>
      </c>
      <c r="N4" s="54" t="s">
        <v>15</v>
      </c>
      <c r="O4" s="54" t="s">
        <v>16</v>
      </c>
      <c r="P4" s="54" t="s">
        <v>17</v>
      </c>
      <c r="Q4" s="54" t="s">
        <v>18</v>
      </c>
      <c r="R4" s="55" t="s">
        <v>42</v>
      </c>
      <c r="S4" s="680" t="s">
        <v>43</v>
      </c>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46"/>
      <c r="BV4" s="46"/>
      <c r="BW4" s="46"/>
      <c r="BX4" s="46"/>
      <c r="BY4" s="46"/>
      <c r="BZ4" s="46"/>
      <c r="CA4" s="46"/>
      <c r="CB4" s="46"/>
      <c r="CC4" s="46"/>
      <c r="CD4" s="46"/>
      <c r="CE4" s="46"/>
      <c r="CF4" s="46"/>
      <c r="CG4" s="46"/>
      <c r="CH4" s="46"/>
      <c r="CI4" s="46"/>
      <c r="CJ4" s="46"/>
      <c r="CK4" s="46"/>
      <c r="CL4" s="46"/>
      <c r="CM4" s="46"/>
      <c r="CN4" s="46"/>
      <c r="CO4" s="46"/>
      <c r="CP4" s="46"/>
      <c r="CQ4" s="46"/>
      <c r="CR4" s="46"/>
      <c r="CS4" s="46"/>
      <c r="CT4" s="46"/>
      <c r="CU4" s="46"/>
      <c r="CV4" s="46"/>
      <c r="CW4" s="46"/>
      <c r="CX4" s="46"/>
      <c r="CY4" s="46"/>
      <c r="CZ4" s="46"/>
      <c r="DA4" s="46"/>
      <c r="DB4" s="46"/>
      <c r="DC4" s="46"/>
      <c r="DD4" s="46"/>
      <c r="DE4" s="46"/>
      <c r="DF4" s="46"/>
      <c r="DG4" s="46"/>
      <c r="DH4" s="46"/>
      <c r="DI4" s="46"/>
      <c r="DJ4" s="46"/>
      <c r="DK4" s="46"/>
      <c r="DL4" s="46"/>
      <c r="DM4" s="46"/>
      <c r="DN4" s="46"/>
    </row>
    <row r="5" spans="1:118" ht="14.1" customHeight="1">
      <c r="A5" s="685"/>
      <c r="B5" s="56" t="s">
        <v>44</v>
      </c>
      <c r="C5" s="679"/>
      <c r="D5" s="687"/>
      <c r="E5" s="687"/>
      <c r="F5" s="679"/>
      <c r="G5" s="679"/>
      <c r="H5" s="677"/>
      <c r="I5" s="679"/>
      <c r="J5" s="57"/>
      <c r="K5" s="57"/>
      <c r="L5" s="57"/>
      <c r="M5" s="57"/>
      <c r="N5" s="57"/>
      <c r="O5" s="57"/>
      <c r="P5" s="57"/>
      <c r="Q5" s="57"/>
      <c r="R5" s="58" t="s">
        <v>45</v>
      </c>
      <c r="S5" s="681"/>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row>
    <row r="6" spans="1:118" ht="16.5" customHeight="1">
      <c r="A6" s="59"/>
      <c r="B6" s="60"/>
      <c r="C6" s="61"/>
      <c r="D6" s="61"/>
      <c r="E6" s="61"/>
      <c r="F6" s="61"/>
      <c r="G6" s="61"/>
      <c r="H6" s="61"/>
      <c r="I6" s="62"/>
      <c r="J6" s="46"/>
      <c r="K6" s="46"/>
      <c r="L6" s="46"/>
      <c r="M6" s="46"/>
      <c r="N6" s="46"/>
      <c r="O6" s="46"/>
      <c r="P6" s="46"/>
      <c r="Q6" s="46"/>
      <c r="R6" s="63"/>
      <c r="S6" s="64"/>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row>
    <row r="7" spans="1:118" ht="20.25" customHeight="1">
      <c r="A7" s="65"/>
      <c r="B7" s="66"/>
      <c r="C7" s="73"/>
      <c r="D7" s="73"/>
      <c r="E7" s="73"/>
      <c r="F7" s="73"/>
      <c r="G7" s="73"/>
      <c r="H7" s="73"/>
      <c r="R7" s="66"/>
      <c r="S7" s="69"/>
    </row>
    <row r="8" spans="1:118" ht="15">
      <c r="A8" s="65"/>
      <c r="B8" s="70" t="s">
        <v>46</v>
      </c>
      <c r="C8" s="67"/>
      <c r="D8" s="67"/>
      <c r="E8" s="67"/>
      <c r="F8" s="67"/>
      <c r="G8" s="67"/>
      <c r="H8" s="67"/>
      <c r="I8" s="68"/>
      <c r="R8" s="71" t="s">
        <v>47</v>
      </c>
      <c r="S8" s="69"/>
    </row>
    <row r="9" spans="1:118" s="75" customFormat="1" ht="15">
      <c r="A9" s="65">
        <v>25</v>
      </c>
      <c r="B9" s="72" t="s">
        <v>48</v>
      </c>
      <c r="C9" s="742" t="s">
        <v>357</v>
      </c>
      <c r="D9" s="67">
        <v>205</v>
      </c>
      <c r="E9" s="67">
        <v>235</v>
      </c>
      <c r="F9" s="67">
        <v>153</v>
      </c>
      <c r="G9" s="67">
        <v>218</v>
      </c>
      <c r="H9" s="67">
        <v>254</v>
      </c>
      <c r="I9" s="68">
        <v>197</v>
      </c>
      <c r="J9" s="73"/>
      <c r="K9" s="73"/>
      <c r="L9" s="73"/>
      <c r="M9" s="73"/>
      <c r="N9" s="73"/>
      <c r="O9" s="73"/>
      <c r="P9" s="73"/>
      <c r="Q9" s="73"/>
      <c r="R9" s="74" t="s">
        <v>49</v>
      </c>
      <c r="S9" s="69">
        <v>25</v>
      </c>
    </row>
    <row r="10" spans="1:118" s="75" customFormat="1" ht="19.5" customHeight="1">
      <c r="A10" s="65">
        <v>26</v>
      </c>
      <c r="B10" s="72" t="s">
        <v>50</v>
      </c>
      <c r="C10" s="76">
        <f>Tabl.3!B10</f>
        <v>64.719574838873712</v>
      </c>
      <c r="D10" s="77">
        <v>55.314371257485028</v>
      </c>
      <c r="E10" s="77">
        <v>67.935589940950393</v>
      </c>
      <c r="F10" s="77">
        <v>71.512917977116174</v>
      </c>
      <c r="G10" s="77">
        <v>70.341002104770809</v>
      </c>
      <c r="H10" s="77">
        <v>61.425076028489634</v>
      </c>
      <c r="I10" s="78">
        <v>62.866499777099548</v>
      </c>
      <c r="J10" s="73"/>
      <c r="K10" s="73"/>
      <c r="L10" s="73"/>
      <c r="M10" s="73"/>
      <c r="N10" s="73"/>
      <c r="O10" s="73"/>
      <c r="P10" s="73"/>
      <c r="Q10" s="73"/>
      <c r="R10" s="74" t="s">
        <v>51</v>
      </c>
      <c r="S10" s="69">
        <v>26</v>
      </c>
    </row>
    <row r="11" spans="1:118" s="82" customFormat="1" ht="18.75" customHeight="1">
      <c r="A11" s="79"/>
      <c r="B11" s="80"/>
      <c r="C11" s="81"/>
      <c r="D11" s="81"/>
      <c r="E11" s="81"/>
      <c r="F11" s="81"/>
      <c r="G11" s="81"/>
      <c r="H11" s="81"/>
      <c r="I11" s="81"/>
      <c r="J11" s="80"/>
      <c r="K11" s="80"/>
    </row>
    <row r="12" spans="1:118" s="82" customFormat="1">
      <c r="A12" s="682" t="s">
        <v>52</v>
      </c>
      <c r="B12" s="682"/>
      <c r="C12" s="682"/>
      <c r="D12" s="682"/>
      <c r="E12" s="682"/>
      <c r="F12" s="682"/>
      <c r="G12" s="682"/>
      <c r="H12" s="682"/>
      <c r="I12" s="682"/>
      <c r="J12" s="682"/>
      <c r="K12" s="682"/>
      <c r="L12" s="682"/>
      <c r="M12" s="682"/>
      <c r="N12" s="682"/>
      <c r="O12" s="682"/>
      <c r="P12" s="682"/>
      <c r="Q12" s="682"/>
      <c r="R12" s="682"/>
    </row>
    <row r="13" spans="1:118" s="82" customFormat="1">
      <c r="A13" s="683" t="s">
        <v>53</v>
      </c>
      <c r="B13" s="683"/>
      <c r="C13" s="683"/>
      <c r="D13" s="683"/>
      <c r="E13" s="683"/>
      <c r="F13" s="683"/>
      <c r="G13" s="683"/>
      <c r="H13" s="683"/>
      <c r="I13" s="683"/>
      <c r="J13" s="683"/>
      <c r="K13" s="683"/>
      <c r="L13" s="683"/>
      <c r="M13" s="683"/>
      <c r="N13" s="683"/>
      <c r="O13" s="683"/>
      <c r="P13" s="683"/>
      <c r="Q13" s="683"/>
      <c r="R13" s="683"/>
    </row>
    <row r="14" spans="1:118" s="82" customFormat="1" ht="9.75" customHeight="1">
      <c r="A14" s="79"/>
      <c r="B14" s="80"/>
      <c r="C14" s="81"/>
      <c r="D14" s="81"/>
      <c r="E14" s="81"/>
      <c r="F14" s="81"/>
      <c r="G14" s="81"/>
      <c r="H14" s="81"/>
      <c r="I14" s="81"/>
      <c r="J14" s="80"/>
      <c r="K14" s="80"/>
    </row>
    <row r="15" spans="1:118" s="82" customFormat="1" ht="9.75" customHeight="1">
      <c r="A15" s="79"/>
      <c r="B15" s="80"/>
      <c r="C15" s="81"/>
      <c r="D15" s="81"/>
      <c r="E15" s="81"/>
      <c r="F15" s="81"/>
      <c r="G15" s="81"/>
      <c r="H15" s="81"/>
      <c r="I15" s="81"/>
      <c r="J15" s="80"/>
      <c r="K15" s="80"/>
    </row>
    <row r="16" spans="1:118" s="82" customFormat="1" ht="9.75" customHeight="1">
      <c r="A16" s="79"/>
      <c r="B16" s="80"/>
      <c r="C16" s="81"/>
      <c r="D16" s="81"/>
      <c r="E16" s="81"/>
      <c r="F16" s="81"/>
      <c r="G16" s="81"/>
      <c r="H16" s="81"/>
      <c r="I16" s="81"/>
      <c r="J16" s="80"/>
      <c r="K16" s="80"/>
    </row>
    <row r="17" spans="1:19" s="82" customFormat="1" ht="9.75" customHeight="1">
      <c r="A17" s="79"/>
      <c r="B17" s="80"/>
      <c r="C17" s="81"/>
      <c r="D17" s="81"/>
      <c r="E17" s="81"/>
      <c r="F17" s="81"/>
      <c r="G17" s="81"/>
      <c r="H17" s="81"/>
      <c r="I17" s="81"/>
      <c r="J17" s="80"/>
      <c r="K17" s="80"/>
    </row>
    <row r="19" spans="1:19" s="82" customFormat="1" ht="9.75" customHeight="1">
      <c r="A19" s="79"/>
      <c r="B19" s="80"/>
      <c r="C19" s="81"/>
      <c r="D19" s="81"/>
      <c r="E19" s="81"/>
      <c r="F19" s="81"/>
      <c r="G19" s="81"/>
      <c r="H19" s="81"/>
      <c r="I19" s="81"/>
      <c r="J19" s="80"/>
      <c r="K19" s="80"/>
    </row>
    <row r="21" spans="1:19" s="82" customFormat="1" ht="14.25" customHeight="1">
      <c r="A21" s="83"/>
      <c r="B21" s="84"/>
      <c r="C21" s="85"/>
      <c r="D21" s="85"/>
      <c r="E21" s="85"/>
      <c r="F21" s="85"/>
      <c r="G21" s="85"/>
      <c r="H21" s="85"/>
      <c r="I21" s="85"/>
      <c r="R21" s="86"/>
      <c r="S21" s="83"/>
    </row>
    <row r="22" spans="1:19" s="82" customFormat="1" ht="14.25" customHeight="1">
      <c r="A22" s="83"/>
      <c r="B22" s="84"/>
      <c r="C22" s="85"/>
      <c r="D22" s="85"/>
      <c r="E22" s="85"/>
      <c r="F22" s="85"/>
      <c r="G22" s="85"/>
      <c r="H22" s="85"/>
      <c r="I22" s="85"/>
      <c r="R22" s="86"/>
      <c r="S22" s="83"/>
    </row>
    <row r="23" spans="1:19" s="82" customFormat="1" ht="14.25" customHeight="1">
      <c r="A23" s="83"/>
      <c r="B23" s="84"/>
      <c r="C23" s="85"/>
      <c r="D23" s="85"/>
      <c r="E23" s="85"/>
      <c r="F23" s="85"/>
      <c r="G23" s="85"/>
      <c r="H23" s="85"/>
      <c r="I23" s="85"/>
      <c r="R23" s="86"/>
      <c r="S23" s="83"/>
    </row>
    <row r="24" spans="1:19" s="82" customFormat="1" ht="14.25" customHeight="1">
      <c r="A24" s="83"/>
      <c r="B24" s="84"/>
      <c r="C24" s="85"/>
      <c r="D24" s="85"/>
      <c r="E24" s="85"/>
      <c r="F24" s="85"/>
      <c r="G24" s="85"/>
      <c r="H24" s="85"/>
      <c r="I24" s="85"/>
      <c r="R24" s="86"/>
      <c r="S24" s="83"/>
    </row>
    <row r="25" spans="1:19" s="82" customFormat="1" ht="14.25" customHeight="1">
      <c r="A25" s="83"/>
      <c r="C25" s="85"/>
      <c r="D25" s="85"/>
      <c r="E25" s="85"/>
      <c r="F25" s="85"/>
      <c r="G25" s="85"/>
      <c r="H25" s="85"/>
      <c r="I25" s="85"/>
      <c r="R25" s="86"/>
      <c r="S25" s="83"/>
    </row>
    <row r="26" spans="1:19" s="82" customFormat="1">
      <c r="A26" s="83"/>
      <c r="C26" s="87"/>
      <c r="D26" s="87"/>
      <c r="E26" s="87"/>
      <c r="F26" s="87"/>
      <c r="G26" s="87"/>
      <c r="H26" s="87"/>
      <c r="I26" s="87"/>
    </row>
    <row r="27" spans="1:19">
      <c r="A27" s="83"/>
      <c r="B27" s="82"/>
      <c r="C27" s="87"/>
      <c r="D27" s="87"/>
      <c r="E27" s="87"/>
      <c r="F27" s="87"/>
      <c r="I27" s="87"/>
      <c r="J27" s="82"/>
      <c r="K27" s="82"/>
    </row>
    <row r="28" spans="1:19">
      <c r="A28" s="83"/>
      <c r="B28" s="82"/>
      <c r="C28" s="87"/>
      <c r="D28" s="87"/>
      <c r="E28" s="87"/>
      <c r="F28" s="87"/>
      <c r="I28" s="87"/>
      <c r="J28" s="82"/>
      <c r="K28" s="82"/>
    </row>
  </sheetData>
  <mergeCells count="11">
    <mergeCell ref="H4:H5"/>
    <mergeCell ref="I4:I5"/>
    <mergeCell ref="S4:S5"/>
    <mergeCell ref="A12:R12"/>
    <mergeCell ref="A13:R13"/>
    <mergeCell ref="A4:A5"/>
    <mergeCell ref="C4:C5"/>
    <mergeCell ref="D4:D5"/>
    <mergeCell ref="E4:E5"/>
    <mergeCell ref="F4:F5"/>
    <mergeCell ref="G4:G5"/>
  </mergeCells>
  <pageMargins left="0.70866141732283472" right="0.70866141732283472" top="0.74803149606299213" bottom="0.74803149606299213" header="0.31496062992125984" footer="0.31496062992125984"/>
  <pageSetup paperSize="9" scale="90" orientation="landscape" r:id="rId1"/>
  <drawing r:id="rId2"/>
</worksheet>
</file>

<file path=xl/worksheets/sheet9.xml><?xml version="1.0" encoding="utf-8"?>
<worksheet xmlns="http://schemas.openxmlformats.org/spreadsheetml/2006/main" xmlns:r="http://schemas.openxmlformats.org/officeDocument/2006/relationships">
  <dimension ref="A1:M39"/>
  <sheetViews>
    <sheetView zoomScale="106" zoomScaleNormal="106" workbookViewId="0"/>
  </sheetViews>
  <sheetFormatPr defaultColWidth="10.28515625" defaultRowHeight="15.75"/>
  <cols>
    <col min="1" max="1" width="5.28515625" style="137" customWidth="1"/>
    <col min="2" max="2" width="31" style="137" customWidth="1"/>
    <col min="3" max="5" width="9.85546875" style="92" customWidth="1"/>
    <col min="6" max="7" width="13.140625" style="92" customWidth="1"/>
    <col min="8" max="8" width="14" style="92" customWidth="1"/>
    <col min="9" max="9" width="12.85546875" style="92" customWidth="1"/>
    <col min="10" max="10" width="4.85546875" style="92" customWidth="1"/>
    <col min="11" max="11" width="2.5703125" style="92" customWidth="1"/>
    <col min="12" max="12" width="10.28515625" style="92"/>
    <col min="13" max="13" width="18.85546875" style="92" customWidth="1"/>
    <col min="14" max="16384" width="10.28515625" style="92"/>
  </cols>
  <sheetData>
    <row r="1" spans="1:13" ht="15.75" customHeight="1">
      <c r="A1" s="90" t="s">
        <v>54</v>
      </c>
      <c r="B1" s="91"/>
    </row>
    <row r="2" spans="1:13" ht="15.75" customHeight="1">
      <c r="A2" s="93" t="s">
        <v>55</v>
      </c>
      <c r="B2" s="91"/>
    </row>
    <row r="3" spans="1:13" ht="15.75" customHeight="1">
      <c r="A3" s="94" t="s">
        <v>56</v>
      </c>
      <c r="B3" s="91"/>
    </row>
    <row r="4" spans="1:13" ht="15.75" customHeight="1">
      <c r="A4" s="95" t="s">
        <v>57</v>
      </c>
      <c r="B4" s="91"/>
    </row>
    <row r="5" spans="1:13" ht="15.75" customHeight="1" thickBot="1">
      <c r="A5" s="95"/>
      <c r="B5" s="91"/>
    </row>
    <row r="6" spans="1:13" ht="126.75" customHeight="1">
      <c r="A6" s="693" t="s">
        <v>58</v>
      </c>
      <c r="B6" s="696" t="s">
        <v>59</v>
      </c>
      <c r="C6" s="698" t="s">
        <v>60</v>
      </c>
      <c r="D6" s="699"/>
      <c r="E6" s="700"/>
      <c r="F6" s="704" t="s">
        <v>61</v>
      </c>
      <c r="G6" s="705"/>
      <c r="H6" s="704" t="s">
        <v>62</v>
      </c>
      <c r="I6" s="705"/>
      <c r="J6" s="688" t="s">
        <v>63</v>
      </c>
      <c r="K6" s="96"/>
      <c r="M6" s="97"/>
    </row>
    <row r="7" spans="1:13" ht="108" customHeight="1">
      <c r="A7" s="694"/>
      <c r="B7" s="697"/>
      <c r="C7" s="701"/>
      <c r="D7" s="702"/>
      <c r="E7" s="703"/>
      <c r="F7" s="98" t="s">
        <v>64</v>
      </c>
      <c r="G7" s="99" t="s">
        <v>65</v>
      </c>
      <c r="H7" s="98" t="s">
        <v>64</v>
      </c>
      <c r="I7" s="99" t="s">
        <v>65</v>
      </c>
      <c r="J7" s="689"/>
      <c r="K7" s="96"/>
    </row>
    <row r="8" spans="1:13" ht="18.75" customHeight="1" thickBot="1">
      <c r="A8" s="695"/>
      <c r="B8" s="100"/>
      <c r="C8" s="101" t="s">
        <v>66</v>
      </c>
      <c r="D8" s="101" t="s">
        <v>67</v>
      </c>
      <c r="E8" s="101" t="s">
        <v>68</v>
      </c>
      <c r="F8" s="690">
        <v>2015</v>
      </c>
      <c r="G8" s="691"/>
      <c r="H8" s="691"/>
      <c r="I8" s="692"/>
      <c r="J8" s="102"/>
      <c r="K8" s="96"/>
    </row>
    <row r="9" spans="1:13" ht="15" customHeight="1">
      <c r="A9" s="103">
        <v>1</v>
      </c>
      <c r="B9" s="104" t="s">
        <v>69</v>
      </c>
      <c r="C9" s="105">
        <v>58.6</v>
      </c>
      <c r="D9" s="106">
        <v>67.900000000000006</v>
      </c>
      <c r="E9" s="107">
        <f>Tabl.3!B10</f>
        <v>64.719574838873712</v>
      </c>
      <c r="F9" s="397" t="s">
        <v>359</v>
      </c>
      <c r="G9" s="108" t="s">
        <v>361</v>
      </c>
      <c r="H9" s="398" t="s">
        <v>360</v>
      </c>
      <c r="I9" s="109" t="s">
        <v>362</v>
      </c>
      <c r="J9" s="110">
        <v>1</v>
      </c>
      <c r="K9" s="96"/>
    </row>
    <row r="10" spans="1:13" ht="15" customHeight="1">
      <c r="A10" s="111">
        <v>2</v>
      </c>
      <c r="B10" s="112" t="s">
        <v>4</v>
      </c>
      <c r="C10" s="113">
        <v>64.3</v>
      </c>
      <c r="D10" s="114">
        <v>67.8</v>
      </c>
      <c r="E10" s="115">
        <f>Tabl.3!B11</f>
        <v>60.32198848977972</v>
      </c>
      <c r="F10" s="535">
        <v>2442</v>
      </c>
      <c r="G10" s="116">
        <v>238</v>
      </c>
      <c r="H10" s="536">
        <v>21541</v>
      </c>
      <c r="I10" s="116">
        <v>88</v>
      </c>
      <c r="J10" s="110">
        <v>2</v>
      </c>
      <c r="K10" s="96"/>
    </row>
    <row r="11" spans="1:13" ht="15" customHeight="1">
      <c r="A11" s="111">
        <v>3</v>
      </c>
      <c r="B11" s="112" t="s">
        <v>5</v>
      </c>
      <c r="C11" s="113">
        <v>60.7</v>
      </c>
      <c r="D11" s="114">
        <v>66.3</v>
      </c>
      <c r="E11" s="115">
        <f>Tabl.3!B12</f>
        <v>66.152514762777443</v>
      </c>
      <c r="F11" s="535">
        <v>1104</v>
      </c>
      <c r="G11" s="117">
        <v>131</v>
      </c>
      <c r="H11" s="536">
        <v>12870</v>
      </c>
      <c r="I11" s="116">
        <v>74</v>
      </c>
      <c r="J11" s="110">
        <v>3</v>
      </c>
      <c r="K11" s="96"/>
    </row>
    <row r="12" spans="1:13" ht="15" customHeight="1">
      <c r="A12" s="111">
        <v>4</v>
      </c>
      <c r="B12" s="112" t="s">
        <v>6</v>
      </c>
      <c r="C12" s="113">
        <v>66.599999999999994</v>
      </c>
      <c r="D12" s="114">
        <v>72.5</v>
      </c>
      <c r="E12" s="115">
        <f>Tabl.3!B13</f>
        <v>71.022999520843314</v>
      </c>
      <c r="F12" s="535">
        <v>1359</v>
      </c>
      <c r="G12" s="116">
        <v>154</v>
      </c>
      <c r="H12" s="536">
        <v>17669</v>
      </c>
      <c r="I12" s="116">
        <v>99</v>
      </c>
      <c r="J12" s="110">
        <v>4</v>
      </c>
      <c r="K12" s="96"/>
    </row>
    <row r="13" spans="1:13" ht="15" customHeight="1">
      <c r="A13" s="111">
        <v>5</v>
      </c>
      <c r="B13" s="112" t="s">
        <v>7</v>
      </c>
      <c r="C13" s="113">
        <v>70</v>
      </c>
      <c r="D13" s="114">
        <v>76.099999999999994</v>
      </c>
      <c r="E13" s="115">
        <f>Tabl.3!B14</f>
        <v>71.218348623853217</v>
      </c>
      <c r="F13" s="535">
        <v>913</v>
      </c>
      <c r="G13" s="116">
        <v>230</v>
      </c>
      <c r="H13" s="536">
        <v>9505</v>
      </c>
      <c r="I13" s="116">
        <v>113</v>
      </c>
      <c r="J13" s="110">
        <v>5</v>
      </c>
      <c r="K13" s="96"/>
    </row>
    <row r="14" spans="1:13" ht="15" customHeight="1">
      <c r="A14" s="111">
        <v>6</v>
      </c>
      <c r="B14" s="112" t="s">
        <v>8</v>
      </c>
      <c r="C14" s="113">
        <v>48</v>
      </c>
      <c r="D14" s="114">
        <v>65.5</v>
      </c>
      <c r="E14" s="115">
        <f>Tabl.3!B15</f>
        <v>58.816728865812102</v>
      </c>
      <c r="F14" s="535">
        <v>1806</v>
      </c>
      <c r="G14" s="116">
        <v>199</v>
      </c>
      <c r="H14" s="536">
        <v>15236</v>
      </c>
      <c r="I14" s="116">
        <v>72</v>
      </c>
      <c r="J14" s="110">
        <v>6</v>
      </c>
      <c r="K14" s="96"/>
    </row>
    <row r="15" spans="1:13" ht="15" customHeight="1">
      <c r="A15" s="111">
        <v>7</v>
      </c>
      <c r="B15" s="112" t="s">
        <v>9</v>
      </c>
      <c r="C15" s="113">
        <v>53.7</v>
      </c>
      <c r="D15" s="114">
        <v>66.099999999999994</v>
      </c>
      <c r="E15" s="115">
        <f>Tabl.3!B16</f>
        <v>67.109268920174372</v>
      </c>
      <c r="F15" s="535">
        <v>2068</v>
      </c>
      <c r="G15" s="116">
        <v>147</v>
      </c>
      <c r="H15" s="536">
        <v>18364</v>
      </c>
      <c r="I15" s="116">
        <v>66</v>
      </c>
      <c r="J15" s="110">
        <v>7</v>
      </c>
      <c r="K15" s="96"/>
    </row>
    <row r="16" spans="1:13" ht="15" customHeight="1">
      <c r="A16" s="111">
        <v>8</v>
      </c>
      <c r="B16" s="112" t="s">
        <v>10</v>
      </c>
      <c r="C16" s="113">
        <v>50.4</v>
      </c>
      <c r="D16" s="114">
        <v>59.9</v>
      </c>
      <c r="E16" s="118">
        <f>Tabl.3!B17</f>
        <v>53.795475336007321</v>
      </c>
      <c r="F16" s="535">
        <v>3013</v>
      </c>
      <c r="G16" s="117">
        <v>150</v>
      </c>
      <c r="H16" s="536">
        <v>34207</v>
      </c>
      <c r="I16" s="117">
        <v>78</v>
      </c>
      <c r="J16" s="110">
        <v>8</v>
      </c>
      <c r="K16" s="96"/>
    </row>
    <row r="17" spans="1:11" ht="15" customHeight="1">
      <c r="A17" s="111">
        <v>9</v>
      </c>
      <c r="B17" s="112" t="s">
        <v>11</v>
      </c>
      <c r="C17" s="113">
        <v>68</v>
      </c>
      <c r="D17" s="119">
        <v>73</v>
      </c>
      <c r="E17" s="115">
        <f>Tabl.3!B18</f>
        <v>65.800738007380076</v>
      </c>
      <c r="F17" s="535">
        <v>771</v>
      </c>
      <c r="G17" s="116">
        <v>210</v>
      </c>
      <c r="H17" s="536">
        <v>6802</v>
      </c>
      <c r="I17" s="116">
        <v>80</v>
      </c>
      <c r="J17" s="110">
        <v>9</v>
      </c>
      <c r="K17" s="96"/>
    </row>
    <row r="18" spans="1:11" ht="15" customHeight="1">
      <c r="A18" s="111">
        <v>10</v>
      </c>
      <c r="B18" s="112" t="s">
        <v>12</v>
      </c>
      <c r="C18" s="113">
        <v>69.7</v>
      </c>
      <c r="D18" s="114">
        <v>73.3</v>
      </c>
      <c r="E18" s="115">
        <f>Tabl.3!B19</f>
        <v>71.635274590459701</v>
      </c>
      <c r="F18" s="535">
        <v>1032</v>
      </c>
      <c r="G18" s="116">
        <v>111</v>
      </c>
      <c r="H18" s="536">
        <v>11686</v>
      </c>
      <c r="I18" s="116">
        <v>67</v>
      </c>
      <c r="J18" s="110">
        <v>10</v>
      </c>
      <c r="K18" s="96"/>
    </row>
    <row r="19" spans="1:11" ht="15" customHeight="1">
      <c r="A19" s="111">
        <v>11</v>
      </c>
      <c r="B19" s="112" t="s">
        <v>13</v>
      </c>
      <c r="C19" s="113">
        <v>67.3</v>
      </c>
      <c r="D19" s="119">
        <v>69</v>
      </c>
      <c r="E19" s="115">
        <f>Tabl.3!B20</f>
        <v>65.394662123793296</v>
      </c>
      <c r="F19" s="535">
        <v>979</v>
      </c>
      <c r="G19" s="116">
        <v>205</v>
      </c>
      <c r="H19" s="536">
        <v>7583</v>
      </c>
      <c r="I19" s="116">
        <v>76</v>
      </c>
      <c r="J19" s="110">
        <v>11</v>
      </c>
      <c r="K19" s="96"/>
    </row>
    <row r="20" spans="1:11" ht="15" customHeight="1">
      <c r="A20" s="111">
        <v>12</v>
      </c>
      <c r="B20" s="112" t="s">
        <v>14</v>
      </c>
      <c r="C20" s="113">
        <v>56.9</v>
      </c>
      <c r="D20" s="114">
        <v>70.599999999999994</v>
      </c>
      <c r="E20" s="115">
        <f>Tabl.3!B21</f>
        <v>59.101078302932578</v>
      </c>
      <c r="F20" s="535">
        <v>1679</v>
      </c>
      <c r="G20" s="116">
        <v>178</v>
      </c>
      <c r="H20" s="536">
        <v>14116</v>
      </c>
      <c r="I20" s="116">
        <v>75</v>
      </c>
      <c r="J20" s="110">
        <v>12</v>
      </c>
      <c r="K20" s="96"/>
    </row>
    <row r="21" spans="1:11" ht="15" customHeight="1">
      <c r="A21" s="111">
        <v>13</v>
      </c>
      <c r="B21" s="112" t="s">
        <v>15</v>
      </c>
      <c r="C21" s="113">
        <v>52.6</v>
      </c>
      <c r="D21" s="114">
        <v>63.6</v>
      </c>
      <c r="E21" s="115">
        <f>Tabl.3!B22</f>
        <v>68.420611084078587</v>
      </c>
      <c r="F21" s="535">
        <v>3705</v>
      </c>
      <c r="G21" s="116">
        <v>228</v>
      </c>
      <c r="H21" s="536">
        <v>35008</v>
      </c>
      <c r="I21" s="116">
        <v>91</v>
      </c>
      <c r="J21" s="110">
        <v>13</v>
      </c>
      <c r="K21" s="96"/>
    </row>
    <row r="22" spans="1:11" ht="15" customHeight="1">
      <c r="A22" s="111">
        <v>14</v>
      </c>
      <c r="B22" s="112" t="s">
        <v>16</v>
      </c>
      <c r="C22" s="113">
        <v>68.5</v>
      </c>
      <c r="D22" s="114">
        <v>78.400000000000006</v>
      </c>
      <c r="E22" s="115">
        <f>Tabl.3!B23</f>
        <v>76.353356323682732</v>
      </c>
      <c r="F22" s="535">
        <v>952</v>
      </c>
      <c r="G22" s="116">
        <v>193</v>
      </c>
      <c r="H22" s="536">
        <v>7192</v>
      </c>
      <c r="I22" s="116">
        <v>68</v>
      </c>
      <c r="J22" s="110">
        <v>14</v>
      </c>
      <c r="K22" s="96"/>
    </row>
    <row r="23" spans="1:11" ht="15" customHeight="1">
      <c r="A23" s="111">
        <v>15</v>
      </c>
      <c r="B23" s="112" t="s">
        <v>17</v>
      </c>
      <c r="C23" s="113">
        <v>70.5</v>
      </c>
      <c r="D23" s="114">
        <v>71.599999999999994</v>
      </c>
      <c r="E23" s="115">
        <f>Tabl.3!B24</f>
        <v>65</v>
      </c>
      <c r="F23" s="535">
        <v>1591</v>
      </c>
      <c r="G23" s="116">
        <v>265</v>
      </c>
      <c r="H23" s="536">
        <v>10821</v>
      </c>
      <c r="I23" s="116">
        <v>91</v>
      </c>
      <c r="J23" s="110">
        <v>15</v>
      </c>
      <c r="K23" s="96"/>
    </row>
    <row r="24" spans="1:11" ht="15" customHeight="1">
      <c r="A24" s="111">
        <v>16</v>
      </c>
      <c r="B24" s="112" t="s">
        <v>18</v>
      </c>
      <c r="C24" s="113">
        <v>65.900000000000006</v>
      </c>
      <c r="D24" s="114">
        <v>73.3</v>
      </c>
      <c r="E24" s="115">
        <f>Tabl.3!B25</f>
        <v>70.269958966237127</v>
      </c>
      <c r="F24" s="535">
        <v>2106</v>
      </c>
      <c r="G24" s="116">
        <v>150</v>
      </c>
      <c r="H24" s="536">
        <v>21624</v>
      </c>
      <c r="I24" s="116">
        <v>76</v>
      </c>
      <c r="J24" s="110">
        <v>16</v>
      </c>
      <c r="K24" s="96"/>
    </row>
    <row r="25" spans="1:11" ht="15" customHeight="1">
      <c r="A25" s="111">
        <v>17</v>
      </c>
      <c r="B25" s="120" t="s">
        <v>19</v>
      </c>
      <c r="C25" s="121">
        <v>54.4</v>
      </c>
      <c r="D25" s="114">
        <v>70.7</v>
      </c>
      <c r="E25" s="115">
        <f>Tabl.3!B26</f>
        <v>69.868168564806737</v>
      </c>
      <c r="F25" s="535">
        <v>1311</v>
      </c>
      <c r="G25" s="116">
        <v>200</v>
      </c>
      <c r="H25" s="536">
        <v>14483</v>
      </c>
      <c r="I25" s="116">
        <v>101</v>
      </c>
      <c r="J25" s="122">
        <v>17</v>
      </c>
    </row>
    <row r="26" spans="1:11" s="126" customFormat="1" ht="17.25" customHeight="1">
      <c r="A26" s="123"/>
      <c r="B26" s="123"/>
      <c r="C26" s="124"/>
      <c r="D26" s="125"/>
      <c r="E26" s="124"/>
      <c r="F26" s="124"/>
      <c r="G26" s="124"/>
      <c r="H26" s="124"/>
      <c r="I26" s="124"/>
    </row>
    <row r="27" spans="1:11" ht="15.75" customHeight="1">
      <c r="A27" s="94" t="s">
        <v>70</v>
      </c>
      <c r="B27" s="127"/>
      <c r="C27" s="127"/>
      <c r="D27" s="127"/>
      <c r="E27" s="127"/>
      <c r="F27" s="127"/>
      <c r="G27" s="127"/>
      <c r="H27" s="127"/>
      <c r="I27" s="127"/>
    </row>
    <row r="28" spans="1:11" ht="15.75" customHeight="1">
      <c r="A28" s="94" t="s">
        <v>71</v>
      </c>
      <c r="B28" s="127"/>
      <c r="C28" s="127"/>
      <c r="D28" s="127"/>
      <c r="E28" s="127"/>
      <c r="F28" s="127"/>
      <c r="G28" s="127"/>
      <c r="H28" s="127"/>
      <c r="I28" s="127"/>
    </row>
    <row r="29" spans="1:11" ht="15.75" customHeight="1">
      <c r="A29" s="128" t="s">
        <v>72</v>
      </c>
      <c r="B29" s="127"/>
      <c r="C29" s="127"/>
      <c r="D29" s="127"/>
      <c r="E29" s="127"/>
      <c r="F29" s="127"/>
      <c r="G29" s="127"/>
      <c r="H29" s="127"/>
      <c r="I29" s="127"/>
    </row>
    <row r="30" spans="1:11" ht="15.75" customHeight="1">
      <c r="A30" s="129" t="s">
        <v>73</v>
      </c>
      <c r="B30" s="127"/>
      <c r="C30" s="127"/>
      <c r="D30" s="127"/>
      <c r="E30" s="127"/>
      <c r="F30" s="127"/>
      <c r="G30" s="127"/>
      <c r="H30" s="127"/>
      <c r="I30" s="127"/>
    </row>
    <row r="31" spans="1:11" ht="15.75" customHeight="1">
      <c r="A31" s="130" t="s">
        <v>74</v>
      </c>
      <c r="B31" s="127"/>
      <c r="C31" s="127"/>
      <c r="D31" s="127"/>
      <c r="E31" s="127"/>
      <c r="F31" s="127"/>
      <c r="G31" s="127"/>
      <c r="H31" s="127"/>
      <c r="I31" s="127"/>
    </row>
    <row r="32" spans="1:11" ht="15.75" customHeight="1">
      <c r="A32" s="130" t="s">
        <v>75</v>
      </c>
      <c r="B32" s="127"/>
      <c r="C32" s="127"/>
      <c r="D32" s="127"/>
      <c r="E32" s="127"/>
      <c r="F32" s="127"/>
      <c r="G32" s="127"/>
      <c r="H32" s="127"/>
      <c r="I32" s="127"/>
    </row>
    <row r="33" spans="1:9" ht="12.75">
      <c r="A33" s="131" t="s">
        <v>76</v>
      </c>
      <c r="B33" s="127"/>
      <c r="C33" s="127"/>
      <c r="D33" s="127"/>
      <c r="E33" s="127"/>
      <c r="F33" s="127"/>
      <c r="G33" s="127"/>
      <c r="H33" s="127"/>
      <c r="I33" s="127"/>
    </row>
    <row r="34" spans="1:9" ht="12.75">
      <c r="A34" s="132" t="s">
        <v>77</v>
      </c>
      <c r="B34" s="127"/>
      <c r="C34" s="127"/>
      <c r="D34" s="127"/>
      <c r="E34" s="127"/>
      <c r="F34" s="127"/>
      <c r="G34" s="127"/>
      <c r="H34" s="127"/>
      <c r="I34" s="127"/>
    </row>
    <row r="35" spans="1:9" ht="12.75">
      <c r="A35" s="128"/>
      <c r="B35" s="127"/>
      <c r="C35" s="127"/>
      <c r="D35" s="127"/>
      <c r="E35" s="127"/>
      <c r="F35" s="127"/>
      <c r="G35" s="127"/>
      <c r="H35" s="127"/>
      <c r="I35" s="127"/>
    </row>
    <row r="36" spans="1:9" s="135" customFormat="1" ht="18.75">
      <c r="A36" s="133"/>
      <c r="B36" s="134"/>
    </row>
    <row r="38" spans="1:9" s="136" customFormat="1" ht="12.75"/>
    <row r="39" spans="1:9" ht="12.75">
      <c r="A39" s="91"/>
      <c r="B39" s="91"/>
    </row>
  </sheetData>
  <mergeCells count="7">
    <mergeCell ref="J6:J7"/>
    <mergeCell ref="F8:I8"/>
    <mergeCell ref="A6:A8"/>
    <mergeCell ref="B6:B7"/>
    <mergeCell ref="C6:E7"/>
    <mergeCell ref="F6:G6"/>
    <mergeCell ref="H6:I6"/>
  </mergeCells>
  <pageMargins left="0.70866141732283472" right="0.70866141732283472" top="0.74803149606299213" bottom="0.74803149606299213" header="0.31496062992125984" footer="0.31496062992125984"/>
  <pageSetup paperSize="9" scale="80" orientation="landscape" horizontalDpi="4294967294"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Pisma" ma:contentTypeID="0x0085CFDFD086053342A1ED7978898FA83A" ma:contentTypeVersion="" ma:contentTypeDescription="" ma:contentTypeScope="" ma:versionID="c5d0691f649e8b491061d89355f6e0cc">
  <xsd:schema xmlns:xsd="http://www.w3.org/2001/XMLSchema" xmlns:xs="http://www.w3.org/2001/XMLSchema" xmlns:p="http://schemas.microsoft.com/office/2006/metadata/properties" xmlns:ns1="http://schemas.microsoft.com/sharepoint/v3" xmlns:ns2="D0DFCF85-0586-4233-A1ED-7978898FA83A" targetNamespace="http://schemas.microsoft.com/office/2006/metadata/properties" ma:root="true" ma:fieldsID="13efb833254f601d6cf1c552c9466227" ns1:_="" ns2:_="">
    <xsd:import namespace="http://schemas.microsoft.com/sharepoint/v3"/>
    <xsd:import namespace="D0DFCF85-0586-4233-A1ED-7978898FA83A"/>
    <xsd:element name="properties">
      <xsd:complexType>
        <xsd:sequence>
          <xsd:element name="documentManagement">
            <xsd:complexType>
              <xsd:all>
                <xsd:element ref="ns1:ID" minOccurs="0"/>
                <xsd:element ref="ns1:ContentTypeId" minOccurs="0"/>
                <xsd:element ref="ns1:Author" minOccurs="0"/>
                <xsd:element ref="ns1:Editor" minOccurs="0"/>
                <xsd:element ref="ns1:_HasCopyDestinations" minOccurs="0"/>
                <xsd:element ref="ns1:_CopySource" minOccurs="0"/>
                <xsd:element ref="ns1:_ModerationStatus" minOccurs="0"/>
                <xsd:element ref="ns1:_ModerationComments" minOccurs="0"/>
                <xsd:element ref="ns1:FileRef" minOccurs="0"/>
                <xsd:element ref="ns1:FileDirRef" minOccurs="0"/>
                <xsd:element ref="ns1:Last_x0020_Modified" minOccurs="0"/>
                <xsd:element ref="ns1:Created_x0020_Date" minOccurs="0"/>
                <xsd:element ref="ns1:File_x0020_Size" minOccurs="0"/>
                <xsd:element ref="ns1:FSObjType" minOccurs="0"/>
                <xsd:element ref="ns1:SortBehavior" minOccurs="0"/>
                <xsd:element ref="ns1:CheckedOutUserId" minOccurs="0"/>
                <xsd:element ref="ns1:IsCheckedoutToLocal" minOccurs="0"/>
                <xsd:element ref="ns1:CheckoutUser" minOccurs="0"/>
                <xsd:element ref="ns1:UniqueId" minOccurs="0"/>
                <xsd:element ref="ns1:SyncClientId" minOccurs="0"/>
                <xsd:element ref="ns1:ProgId" minOccurs="0"/>
                <xsd:element ref="ns1:ScopeId" minOccurs="0"/>
                <xsd:element ref="ns1:VirusStatus" minOccurs="0"/>
                <xsd:element ref="ns1:CheckedOutTitle" minOccurs="0"/>
                <xsd:element ref="ns1:_CheckinComment" minOccurs="0"/>
                <xsd:element ref="ns1:File_x0020_Type" minOccurs="0"/>
                <xsd:element ref="ns1:HTML_x0020_File_x0020_Type" minOccurs="0"/>
                <xsd:element ref="ns1:_SourceUrl" minOccurs="0"/>
                <xsd:element ref="ns1:_SharedFileIndex" minOccurs="0"/>
                <xsd:element ref="ns1:MetaInfo" minOccurs="0"/>
                <xsd:element ref="ns1:_Level" minOccurs="0"/>
                <xsd:element ref="ns1:_IsCurrentVersion" minOccurs="0"/>
                <xsd:element ref="ns1:ItemChildCount" minOccurs="0"/>
                <xsd:element ref="ns1:FolderChildCount" minOccurs="0"/>
                <xsd:element ref="ns1:AppAuthor" minOccurs="0"/>
                <xsd:element ref="ns1:AppEditor" minOccurs="0"/>
                <xsd:element ref="ns1:owshiddenversion" minOccurs="0"/>
                <xsd:element ref="ns1:_UIVersion" minOccurs="0"/>
                <xsd:element ref="ns1:_UIVersionString" minOccurs="0"/>
                <xsd:element ref="ns1:InstanceID" minOccurs="0"/>
                <xsd:element ref="ns1:Order" minOccurs="0"/>
                <xsd:element ref="ns1:GUID" minOccurs="0"/>
                <xsd:element ref="ns1:WorkflowVersion" minOccurs="0"/>
                <xsd:element ref="ns1:WorkflowInstanceID" minOccurs="0"/>
                <xsd:element ref="ns1:ParentVersionString" minOccurs="0"/>
                <xsd:element ref="ns1:ParentLeafName" minOccurs="0"/>
                <xsd:element ref="ns1:DocConcurrencyNumber" minOccurs="0"/>
                <xsd:element ref="ns1:TemplateUrl" minOccurs="0"/>
                <xsd:element ref="ns1:xd_ProgID" minOccurs="0"/>
                <xsd:element ref="ns1:xd_Signature" minOccurs="0"/>
                <xsd:element ref="ns2:Osoba" minOccurs="0"/>
                <xsd:element ref="ns2:NazwaPliku" minOccurs="0"/>
                <xsd:element ref="ns2:Odbiorcy2"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ID" ma:index="0" nillable="true" ma:displayName="Identyfikator" ma:internalName="ID" ma:readOnly="true">
      <xsd:simpleType>
        <xsd:restriction base="dms:Unknown"/>
      </xsd:simpleType>
    </xsd:element>
    <xsd:element name="ContentTypeId" ma:index="1" nillable="true" ma:displayName="Identyfikator typu zawartości" ma:hidden="true" ma:internalName="ContentTypeId" ma:readOnly="true">
      <xsd:simpleType>
        <xsd:restriction base="dms:Unknown"/>
      </xsd:simpleType>
    </xsd:element>
    <xsd:element name="Author" ma:index="4" nillable="true" ma:displayName="Utworzony przez" ma:list="UserInfo" ma:internalName="Auth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ditor" ma:index="6" nillable="true" ma:displayName="Zmodyfikowane przez" ma:list="UserInfo" ma:internalName="Edito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HasCopyDestinations" ma:index="7" nillable="true" ma:displayName="Ma miejsca docelowe kopii" ma:hidden="true" ma:internalName="_HasCopyDestinations" ma:readOnly="true">
      <xsd:simpleType>
        <xsd:restriction base="dms:Boolean"/>
      </xsd:simpleType>
    </xsd:element>
    <xsd:element name="_CopySource" ma:index="8" nillable="true" ma:displayName="Źródło kopii" ma:internalName="_CopySource" ma:readOnly="true">
      <xsd:simpleType>
        <xsd:restriction base="dms:Text"/>
      </xsd:simpleType>
    </xsd:element>
    <xsd:element name="_ModerationStatus" ma:index="9" nillable="true" ma:displayName="Stan zatwierdzania" ma:default="0" ma:hidden="true" ma:internalName="_ModerationStatus" ma:readOnly="true">
      <xsd:simpleType>
        <xsd:restriction base="dms:Unknown"/>
      </xsd:simpleType>
    </xsd:element>
    <xsd:element name="_ModerationComments" ma:index="10" nillable="true" ma:displayName="Komentarze osoby zatwierdzającej" ma:hidden="true" ma:internalName="_ModerationComments" ma:readOnly="true">
      <xsd:simpleType>
        <xsd:restriction base="dms:Note"/>
      </xsd:simpleType>
    </xsd:element>
    <xsd:element name="FileRef" ma:index="11" nillable="true" ma:displayName="Ścieżka adresu URL" ma:hidden="true" ma:list="Docs" ma:internalName="FileRef" ma:readOnly="true" ma:showField="FullUrl">
      <xsd:simpleType>
        <xsd:restriction base="dms:Lookup"/>
      </xsd:simpleType>
    </xsd:element>
    <xsd:element name="FileDirRef" ma:index="12" nillable="true" ma:displayName="Ścieżka" ma:hidden="true" ma:list="Docs" ma:internalName="FileDirRef" ma:readOnly="true" ma:showField="DirName">
      <xsd:simpleType>
        <xsd:restriction base="dms:Lookup"/>
      </xsd:simpleType>
    </xsd:element>
    <xsd:element name="Last_x0020_Modified" ma:index="13" nillable="true" ma:displayName="Zmodyfikowane" ma:format="TRUE" ma:hidden="true" ma:list="Docs" ma:internalName="Last_x0020_Modified" ma:readOnly="true" ma:showField="TimeLastModified">
      <xsd:simpleType>
        <xsd:restriction base="dms:Lookup"/>
      </xsd:simpleType>
    </xsd:element>
    <xsd:element name="Created_x0020_Date" ma:index="14" nillable="true" ma:displayName="Utworzony" ma:format="TRUE" ma:hidden="true" ma:list="Docs" ma:internalName="Created_x0020_Date" ma:readOnly="true" ma:showField="TimeCreated">
      <xsd:simpleType>
        <xsd:restriction base="dms:Lookup"/>
      </xsd:simpleType>
    </xsd:element>
    <xsd:element name="File_x0020_Size" ma:index="15" nillable="true" ma:displayName="Rozmiar pliku" ma:format="TRUE" ma:hidden="true" ma:list="Docs" ma:internalName="File_x0020_Size" ma:readOnly="true" ma:showField="SizeInKB">
      <xsd:simpleType>
        <xsd:restriction base="dms:Lookup"/>
      </xsd:simpleType>
    </xsd:element>
    <xsd:element name="FSObjType" ma:index="16" nillable="true" ma:displayName="Typ elementu" ma:hidden="true" ma:list="Docs" ma:internalName="FSObjType" ma:readOnly="true" ma:showField="FSType">
      <xsd:simpleType>
        <xsd:restriction base="dms:Lookup"/>
      </xsd:simpleType>
    </xsd:element>
    <xsd:element name="SortBehavior" ma:index="17" nillable="true" ma:displayName="Typ sortowania" ma:hidden="true" ma:list="Docs" ma:internalName="SortBehavior" ma:readOnly="true" ma:showField="SortBehavior">
      <xsd:simpleType>
        <xsd:restriction base="dms:Lookup"/>
      </xsd:simpleType>
    </xsd:element>
    <xsd:element name="CheckedOutUserId" ma:index="19" nillable="true" ma:displayName="Identyfikator użytkownika, który wyewidencjonował element" ma:hidden="true" ma:list="Docs" ma:internalName="CheckedOutUserId" ma:readOnly="true" ma:showField="CheckoutUserId">
      <xsd:simpleType>
        <xsd:restriction base="dms:Lookup"/>
      </xsd:simpleType>
    </xsd:element>
    <xsd:element name="IsCheckedoutToLocal" ma:index="20" nillable="true" ma:displayName="Wyewidencjonowany lokalnie" ma:hidden="true" ma:list="Docs" ma:internalName="IsCheckedoutToLocal" ma:readOnly="true" ma:showField="IsCheckoutToLocal">
      <xsd:simpleType>
        <xsd:restriction base="dms:Lookup"/>
      </xsd:simpleType>
    </xsd:element>
    <xsd:element name="CheckoutUser" ma:index="21" nillable="true" ma:displayName="Wyewidencjonowane do" ma:list="UserInfo" ma:internalName="CheckoutUser"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UniqueId" ma:index="23" nillable="true" ma:displayName="Unikatowy identyfikator" ma:hidden="true" ma:list="Docs" ma:internalName="UniqueId" ma:readOnly="true" ma:showField="UniqueId">
      <xsd:simpleType>
        <xsd:restriction base="dms:Lookup"/>
      </xsd:simpleType>
    </xsd:element>
    <xsd:element name="SyncClientId" ma:index="24" nillable="true" ma:displayName="Identyfikator klienta" ma:hidden="true" ma:list="Docs" ma:internalName="SyncClientId" ma:readOnly="true" ma:showField="SyncClientId">
      <xsd:simpleType>
        <xsd:restriction base="dms:Lookup"/>
      </xsd:simpleType>
    </xsd:element>
    <xsd:element name="ProgId" ma:index="25" nillable="true" ma:displayName="ProgId" ma:hidden="true" ma:list="Docs" ma:internalName="ProgId" ma:readOnly="true" ma:showField="ProgId">
      <xsd:simpleType>
        <xsd:restriction base="dms:Lookup"/>
      </xsd:simpleType>
    </xsd:element>
    <xsd:element name="ScopeId" ma:index="26" nillable="true" ma:displayName="ScopeId" ma:hidden="true" ma:list="Docs" ma:internalName="ScopeId" ma:readOnly="true" ma:showField="ScopeId">
      <xsd:simpleType>
        <xsd:restriction base="dms:Lookup"/>
      </xsd:simpleType>
    </xsd:element>
    <xsd:element name="VirusStatus" ma:index="27" nillable="true" ma:displayName="Stan wirusów" ma:format="TRUE" ma:hidden="true" ma:list="Docs" ma:internalName="VirusStatus" ma:readOnly="true" ma:showField="Size">
      <xsd:simpleType>
        <xsd:restriction base="dms:Lookup"/>
      </xsd:simpleType>
    </xsd:element>
    <xsd:element name="CheckedOutTitle" ma:index="28" nillable="true" ma:displayName="Wyewidencjonowane do" ma:format="TRUE" ma:hidden="true" ma:list="Docs" ma:internalName="CheckedOutTitle" ma:readOnly="true" ma:showField="CheckedOutTitle">
      <xsd:simpleType>
        <xsd:restriction base="dms:Lookup"/>
      </xsd:simpleType>
    </xsd:element>
    <xsd:element name="_CheckinComment" ma:index="29" nillable="true" ma:displayName="Komentarz zaewidencjonowania" ma:format="TRUE" ma:list="Docs" ma:internalName="_CheckinComment" ma:readOnly="true" ma:showField="CheckinComment">
      <xsd:simpleType>
        <xsd:restriction base="dms:Lookup"/>
      </xsd:simpleType>
    </xsd:element>
    <xsd:element name="File_x0020_Type" ma:index="33" nillable="true" ma:displayName="Typ plików" ma:hidden="true" ma:internalName="File_x0020_Type" ma:readOnly="true">
      <xsd:simpleType>
        <xsd:restriction base="dms:Text"/>
      </xsd:simpleType>
    </xsd:element>
    <xsd:element name="HTML_x0020_File_x0020_Type" ma:index="34" nillable="true" ma:displayName="Typ pliku HTML" ma:hidden="true" ma:internalName="HTML_x0020_File_x0020_Type" ma:readOnly="true">
      <xsd:simpleType>
        <xsd:restriction base="dms:Text"/>
      </xsd:simpleType>
    </xsd:element>
    <xsd:element name="_SourceUrl" ma:index="35" nillable="true" ma:displayName="Adres URL źródła" ma:hidden="true" ma:internalName="_SourceUrl">
      <xsd:simpleType>
        <xsd:restriction base="dms:Text"/>
      </xsd:simpleType>
    </xsd:element>
    <xsd:element name="_SharedFileIndex" ma:index="36" nillable="true" ma:displayName="Indeks udostępnionych plików" ma:hidden="true" ma:internalName="_SharedFileIndex">
      <xsd:simpleType>
        <xsd:restriction base="dms:Text"/>
      </xsd:simpleType>
    </xsd:element>
    <xsd:element name="MetaInfo" ma:index="48" nillable="true" ma:displayName="Zbiór właściwości" ma:hidden="true" ma:list="Docs" ma:internalName="MetaInfo" ma:showField="MetaInfo">
      <xsd:simpleType>
        <xsd:restriction base="dms:Lookup"/>
      </xsd:simpleType>
    </xsd:element>
    <xsd:element name="_Level" ma:index="49" nillable="true" ma:displayName="Poziom" ma:hidden="true" ma:internalName="_Level" ma:readOnly="true">
      <xsd:simpleType>
        <xsd:restriction base="dms:Unknown"/>
      </xsd:simpleType>
    </xsd:element>
    <xsd:element name="_IsCurrentVersion" ma:index="50" nillable="true" ma:displayName="Jest bieżącą wersją" ma:hidden="true" ma:internalName="_IsCurrentVersion" ma:readOnly="true">
      <xsd:simpleType>
        <xsd:restriction base="dms:Boolean"/>
      </xsd:simpleType>
    </xsd:element>
    <xsd:element name="ItemChildCount" ma:index="51" nillable="true" ma:displayName="Liczba elementów podrzędnych elementu" ma:hidden="true" ma:list="Docs" ma:internalName="ItemChildCount" ma:readOnly="true" ma:showField="ItemChildCount">
      <xsd:simpleType>
        <xsd:restriction base="dms:Lookup"/>
      </xsd:simpleType>
    </xsd:element>
    <xsd:element name="FolderChildCount" ma:index="52" nillable="true" ma:displayName="Liczba elementów podrzędnych folderu" ma:hidden="true" ma:list="Docs" ma:internalName="FolderChildCount" ma:readOnly="true" ma:showField="FolderChildCount">
      <xsd:simpleType>
        <xsd:restriction base="dms:Lookup"/>
      </xsd:simpleType>
    </xsd:element>
    <xsd:element name="AppAuthor" ma:index="53" nillable="true" ma:displayName="Aplikacja utworzona przez" ma:list="AppPrincipals" ma:internalName="AppAuthor" ma:readOnly="true" ma:showField="Title">
      <xsd:simpleType>
        <xsd:restriction base="dms:Lookup"/>
      </xsd:simpleType>
    </xsd:element>
    <xsd:element name="AppEditor" ma:index="54" nillable="true" ma:displayName="Aplikacja zmodyfikowana przez" ma:list="AppPrincipals" ma:internalName="AppEditor" ma:readOnly="true" ma:showField="Title">
      <xsd:simpleType>
        <xsd:restriction base="dms:Lookup"/>
      </xsd:simpleType>
    </xsd:element>
    <xsd:element name="owshiddenversion" ma:index="58" nillable="true" ma:displayName="owshiddenversion" ma:hidden="true" ma:internalName="owshiddenversion" ma:readOnly="true">
      <xsd:simpleType>
        <xsd:restriction base="dms:Unknown"/>
      </xsd:simpleType>
    </xsd:element>
    <xsd:element name="_UIVersion" ma:index="59" nillable="true" ma:displayName="Wersja interfejsu użytkownika" ma:hidden="true" ma:internalName="_UIVersion" ma:readOnly="true">
      <xsd:simpleType>
        <xsd:restriction base="dms:Unknown"/>
      </xsd:simpleType>
    </xsd:element>
    <xsd:element name="_UIVersionString" ma:index="60" nillable="true" ma:displayName="Wersja" ma:internalName="_UIVersionString" ma:readOnly="true">
      <xsd:simpleType>
        <xsd:restriction base="dms:Text"/>
      </xsd:simpleType>
    </xsd:element>
    <xsd:element name="InstanceID" ma:index="61" nillable="true" ma:displayName="Identyfikator wystąpienia" ma:hidden="true" ma:internalName="InstanceID" ma:readOnly="true">
      <xsd:simpleType>
        <xsd:restriction base="dms:Unknown"/>
      </xsd:simpleType>
    </xsd:element>
    <xsd:element name="Order" ma:index="62" nillable="true" ma:displayName="Kolejność" ma:hidden="true" ma:internalName="Order">
      <xsd:simpleType>
        <xsd:restriction base="dms:Number"/>
      </xsd:simpleType>
    </xsd:element>
    <xsd:element name="GUID" ma:index="63" nillable="true" ma:displayName="Identyfikator GUID" ma:hidden="true" ma:internalName="GUID" ma:readOnly="true">
      <xsd:simpleType>
        <xsd:restriction base="dms:Unknown"/>
      </xsd:simpleType>
    </xsd:element>
    <xsd:element name="WorkflowVersion" ma:index="64" nillable="true" ma:displayName="Wersja przepływu pracy" ma:hidden="true" ma:internalName="WorkflowVersion" ma:readOnly="true">
      <xsd:simpleType>
        <xsd:restriction base="dms:Unknown"/>
      </xsd:simpleType>
    </xsd:element>
    <xsd:element name="WorkflowInstanceID" ma:index="65" nillable="true" ma:displayName="Identyfikator wystąpienia przepływu pracy" ma:hidden="true" ma:internalName="WorkflowInstanceID" ma:readOnly="true">
      <xsd:simpleType>
        <xsd:restriction base="dms:Unknown"/>
      </xsd:simpleType>
    </xsd:element>
    <xsd:element name="ParentVersionString" ma:index="66" nillable="true" ma:displayName="Wersja źródła (konwertowany dokument)" ma:hidden="true" ma:list="Docs" ma:internalName="ParentVersionString" ma:readOnly="true" ma:showField="ParentVersionString">
      <xsd:simpleType>
        <xsd:restriction base="dms:Lookup"/>
      </xsd:simpleType>
    </xsd:element>
    <xsd:element name="ParentLeafName" ma:index="67" nillable="true" ma:displayName="Nazwa źródła (konwertowany dokument)" ma:hidden="true" ma:list="Docs" ma:internalName="ParentLeafName" ma:readOnly="true" ma:showField="ParentLeafName">
      <xsd:simpleType>
        <xsd:restriction base="dms:Lookup"/>
      </xsd:simpleType>
    </xsd:element>
    <xsd:element name="DocConcurrencyNumber" ma:index="68" nillable="true" ma:displayName="Numer współbieżności dokumentu" ma:hidden="true" ma:list="Docs" ma:internalName="DocConcurrencyNumber" ma:readOnly="true" ma:showField="DocConcurrencyNumber">
      <xsd:simpleType>
        <xsd:restriction base="dms:Lookup"/>
      </xsd:simpleType>
    </xsd:element>
    <xsd:element name="TemplateUrl" ma:index="70" nillable="true" ma:displayName="Łącze szablonu" ma:hidden="true" ma:internalName="TemplateUrl">
      <xsd:simpleType>
        <xsd:restriction base="dms:Text"/>
      </xsd:simpleType>
    </xsd:element>
    <xsd:element name="xd_ProgID" ma:index="71" nillable="true" ma:displayName="Łącze pliku HTML" ma:hidden="true" ma:internalName="xd_ProgID">
      <xsd:simpleType>
        <xsd:restriction base="dms:Text"/>
      </xsd:simpleType>
    </xsd:element>
    <xsd:element name="xd_Signature" ma:index="72" nillable="true" ma:displayName="Jest podpisane" ma:hidden="true" ma:internalName="xd_Signature"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0DFCF85-0586-4233-A1ED-7978898FA83A" elementFormDefault="qualified">
    <xsd:import namespace="http://schemas.microsoft.com/office/2006/documentManagement/types"/>
    <xsd:import namespace="http://schemas.microsoft.com/office/infopath/2007/PartnerControls"/>
    <xsd:element name="Osoba" ma:index="75" nillable="true" ma:displayName="Osoba" ma:description="" ma:internalName="Osoba">
      <xsd:simpleType>
        <xsd:restriction base="dms:Text"/>
      </xsd:simpleType>
    </xsd:element>
    <xsd:element name="NazwaPliku" ma:index="76" nillable="true" ma:displayName="NazwaPliku" ma:description="" ma:internalName="NazwaPliku">
      <xsd:simpleType>
        <xsd:restriction base="dms:Text"/>
      </xsd:simpleType>
    </xsd:element>
    <xsd:element name="Odbiorcy2" ma:index="77" nillable="true" ma:displayName="Odbiorcy2" ma:description="" ma:internalName="Odbiorcy2">
      <xsd:simpleType>
        <xsd:restriction base="dms:Choice">
          <xsd:enumeration value="Wszyscy"/>
          <xsd:enumeration value="GUS"/>
          <xsd:enumeration value="COIS"/>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 ma:displayName="Typ zawartości"/>
        <xsd:element ref="dc:title" minOccurs="0" maxOccurs="1" ma:index="69"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TypeId xmlns="http://schemas.microsoft.com/sharepoint/v3">0x0085CFDFD086053342A1ED7978898FA83A</ContentTypeId>
    <TemplateUrl xmlns="http://schemas.microsoft.com/sharepoint/v3" xsi:nil="true"/>
    <Osoba xmlns="D0DFCF85-0586-4233-A1ED-7978898FA83A">STAT\MarzeckaJ</Osoba>
    <_SourceUrl xmlns="http://schemas.microsoft.com/sharepoint/v3" xsi:nil="true"/>
    <xd_ProgID xmlns="http://schemas.microsoft.com/sharepoint/v3" xsi:nil="true"/>
    <Odbiorcy2 xmlns="D0DFCF85-0586-4233-A1ED-7978898FA83A" xsi:nil="true"/>
    <Order xmlns="http://schemas.microsoft.com/sharepoint/v3" xsi:nil="true"/>
    <NazwaPliku xmlns="D0DFCF85-0586-4233-A1ED-7978898FA83A">Tablice do wypełnienia RSW 2016 KGP.xlsx.xlsx</NazwaPliku>
    <_SharedFileIndex xmlns="http://schemas.microsoft.com/sharepoint/v3" xsi:nil="true"/>
    <MetaInfo xmlns="http://schemas.microsoft.com/sharepoint/v3" xsi:nil="true"/>
  </documentManagement>
</p:properties>
</file>

<file path=customXml/itemProps1.xml><?xml version="1.0" encoding="utf-8"?>
<ds:datastoreItem xmlns:ds="http://schemas.openxmlformats.org/officeDocument/2006/customXml" ds:itemID="{B1DE134E-6F66-417B-9A26-E03ECED5EA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0DFCF85-0586-4233-A1ED-7978898FA8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8977052-F877-4E44-B52A-E548BA01ECC6}">
  <ds:schemaRefs>
    <ds:schemaRef ds:uri="http://purl.org/dc/dcmitype/"/>
    <ds:schemaRef ds:uri="http://schemas.microsoft.com/sharepoint/v3"/>
    <ds:schemaRef ds:uri="http://schemas.microsoft.com/office/2006/documentManagement/types"/>
    <ds:schemaRef ds:uri="http://schemas.microsoft.com/office/2006/metadata/properties"/>
    <ds:schemaRef ds:uri="http://purl.org/dc/elements/1.1/"/>
    <ds:schemaRef ds:uri="D0DFCF85-0586-4233-A1ED-7978898FA83A"/>
    <ds:schemaRef ds:uri="http://purl.org/dc/terms/"/>
    <ds:schemaRef ds:uri="http://schemas.openxmlformats.org/package/2006/metadata/core-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12</vt:i4>
      </vt:variant>
    </vt:vector>
  </HeadingPairs>
  <TitlesOfParts>
    <vt:vector size="12" baseType="lpstr">
      <vt:lpstr>Tabl.1</vt:lpstr>
      <vt:lpstr>Tabl.2</vt:lpstr>
      <vt:lpstr>Tabl.3</vt:lpstr>
      <vt:lpstr>Tabl.4</vt:lpstr>
      <vt:lpstr>Tabl.5</vt:lpstr>
      <vt:lpstr>Tabl.6</vt:lpstr>
      <vt:lpstr> Tabl.7</vt:lpstr>
      <vt:lpstr>tabl.I</vt:lpstr>
      <vt:lpstr>tabl.II</vt:lpstr>
      <vt:lpstr>tabl.III </vt:lpstr>
      <vt:lpstr>Arkusz1</vt:lpstr>
      <vt:lpstr>Arkusz2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Rajecka Ilona</dc:creator>
  <cp:lastModifiedBy>Poświata  Joanna</cp:lastModifiedBy>
  <cp:lastPrinted>2016-09-14T09:03:46Z</cp:lastPrinted>
  <dcterms:created xsi:type="dcterms:W3CDTF">2016-07-29T09:26:40Z</dcterms:created>
  <dcterms:modified xsi:type="dcterms:W3CDTF">2016-11-15T15:22:12Z</dcterms:modified>
</cp:coreProperties>
</file>