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kuniewicze\Desktop\"/>
    </mc:Choice>
  </mc:AlternateContent>
  <bookViews>
    <workbookView xWindow="0" yWindow="0" windowWidth="28800" windowHeight="11835" tabRatio="729"/>
  </bookViews>
  <sheets>
    <sheet name="spis treści" sheetId="19" r:id="rId1"/>
    <sheet name="1" sheetId="1" r:id="rId2"/>
    <sheet name="2" sheetId="2" r:id="rId3"/>
    <sheet name="3" sheetId="4" r:id="rId4"/>
    <sheet name="4" sheetId="17" r:id="rId5"/>
    <sheet name="5" sheetId="27" r:id="rId6"/>
    <sheet name="6" sheetId="28" r:id="rId7"/>
    <sheet name="7" sheetId="29" r:id="rId8"/>
    <sheet name="8" sheetId="30" r:id="rId9"/>
    <sheet name="9" sheetId="12" r:id="rId10"/>
    <sheet name="10" sheetId="13" r:id="rId11"/>
    <sheet name="11" sheetId="26" r:id="rId12"/>
  </sheets>
  <definedNames>
    <definedName name="_xlnm._FilterDatabase" localSheetId="11" hidden="1">'11'!$A$5:$D$135</definedName>
    <definedName name="_xlnm._FilterDatabase" localSheetId="4" hidden="1">'4'!$A$6:$H$90</definedName>
    <definedName name="_xlnm.Print_Area" localSheetId="1">'1'!$A$2:$Q$20</definedName>
    <definedName name="_xlnm.Print_Area" localSheetId="10">'10'!$A$2:$D$30</definedName>
    <definedName name="_xlnm.Print_Area" localSheetId="11">'11'!$A$2:$D$135</definedName>
    <definedName name="_xlnm.Print_Area" localSheetId="2">'2'!$A$2:$F$22</definedName>
    <definedName name="_xlnm.Print_Area" localSheetId="3">'3'!$A$2:$R$22</definedName>
    <definedName name="_xlnm.Print_Area" localSheetId="4">'4'!$A$2:$H$90</definedName>
    <definedName name="_xlnm.Print_Area" localSheetId="5">'5'!$A$2:$P$31</definedName>
    <definedName name="_xlnm.Print_Area" localSheetId="6">'6'!$A$2:$Q$57</definedName>
    <definedName name="_xlnm.Print_Area" localSheetId="7">'7'!$A$2:$P$20</definedName>
    <definedName name="_xlnm.Print_Area" localSheetId="8">'8'!$A$2:$Q$31</definedName>
    <definedName name="_xlnm.Print_Area" localSheetId="9">'9'!$A$2:$J$10</definedName>
    <definedName name="_xlnm.Print_Area" localSheetId="0">'spis treści'!$A$1:$B$12</definedName>
    <definedName name="_xlnm.Print_Titles" localSheetId="10">'10'!$3:$4</definedName>
    <definedName name="_xlnm.Print_Titles" localSheetId="11">'11'!$3:$4</definedName>
    <definedName name="_xlnm.Print_Titles" localSheetId="2">'2'!$3:$5</definedName>
    <definedName name="_xlnm.Print_Titles" localSheetId="4">'4'!$3:$5</definedName>
    <definedName name="_xlnm.Print_Titles" localSheetId="5">'5'!$3:$5</definedName>
    <definedName name="_xlnm.Print_Titles" localSheetId="6">'6'!$3:$3</definedName>
    <definedName name="_xlnm.Print_Titles" localSheetId="7">'7'!$3:$5</definedName>
    <definedName name="_xlnm.Print_Titles" localSheetId="8">'8'!$3:$3</definedName>
    <definedName name="_xlnm.Print_Titles" localSheetId="9">'9'!$3:$4</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7" i="27" l="1"/>
  <c r="G7" i="27"/>
  <c r="C7" i="27"/>
  <c r="B7" i="27"/>
  <c r="G87" i="17"/>
  <c r="F87" i="17"/>
  <c r="G82" i="17"/>
  <c r="F82" i="17"/>
  <c r="G77" i="17"/>
  <c r="F77" i="17"/>
  <c r="G72" i="17"/>
  <c r="F72" i="17"/>
  <c r="D72" i="17"/>
  <c r="C72" i="17"/>
  <c r="G67" i="17"/>
  <c r="F67" i="17"/>
  <c r="G66" i="17"/>
  <c r="F66" i="17"/>
  <c r="G62" i="17"/>
  <c r="F62" i="17"/>
  <c r="D62" i="17"/>
  <c r="C62" i="17"/>
  <c r="G57" i="17"/>
  <c r="F57" i="17"/>
  <c r="D57" i="17"/>
  <c r="C57" i="17"/>
  <c r="G52" i="17"/>
  <c r="F52" i="17"/>
  <c r="D52" i="17"/>
  <c r="C52" i="17"/>
  <c r="F51" i="17"/>
  <c r="G47" i="17"/>
  <c r="F47" i="17"/>
  <c r="D47" i="17"/>
  <c r="C47" i="17"/>
  <c r="D42" i="17"/>
  <c r="C42" i="17"/>
  <c r="D41" i="17"/>
  <c r="C41" i="17"/>
  <c r="G37" i="17"/>
  <c r="F37" i="17"/>
  <c r="D36" i="17"/>
  <c r="C36" i="17"/>
  <c r="G32" i="17"/>
  <c r="F32" i="17"/>
  <c r="D32" i="17"/>
  <c r="C32" i="17"/>
  <c r="G31" i="17"/>
  <c r="F31" i="17"/>
  <c r="C31" i="17"/>
  <c r="G27" i="17"/>
  <c r="F27" i="17"/>
  <c r="G26" i="17"/>
  <c r="F26" i="17"/>
  <c r="D26" i="17"/>
  <c r="C26" i="17"/>
  <c r="G22" i="17"/>
  <c r="F22" i="17"/>
  <c r="D22" i="17"/>
  <c r="C22" i="17"/>
  <c r="G17" i="17"/>
  <c r="F17" i="17"/>
  <c r="D17" i="17"/>
  <c r="C17" i="17"/>
  <c r="D16" i="17"/>
  <c r="C16" i="17"/>
  <c r="G12" i="17"/>
  <c r="F12" i="17"/>
  <c r="F11" i="17"/>
  <c r="D11" i="17"/>
</calcChain>
</file>

<file path=xl/sharedStrings.xml><?xml version="1.0" encoding="utf-8"?>
<sst xmlns="http://schemas.openxmlformats.org/spreadsheetml/2006/main" count="929" uniqueCount="298">
  <si>
    <t>a</t>
  </si>
  <si>
    <t>b</t>
  </si>
  <si>
    <t>.</t>
  </si>
  <si>
    <t>Mazowieckie</t>
  </si>
  <si>
    <t>Opolskie</t>
  </si>
  <si>
    <t>Podkarpackie</t>
  </si>
  <si>
    <t>Podlaskie</t>
  </si>
  <si>
    <t>Pomorskie</t>
  </si>
  <si>
    <t>Śląskie</t>
  </si>
  <si>
    <t>Świętokrzyskie</t>
  </si>
  <si>
    <t>Warmińsko-mazurskie</t>
  </si>
  <si>
    <t>Wielkopolskie</t>
  </si>
  <si>
    <t>O G Ó Ł E M</t>
  </si>
  <si>
    <t>T O T A L</t>
  </si>
  <si>
    <t xml:space="preserve"> Kujawsko-pomorskie</t>
  </si>
  <si>
    <t xml:space="preserve"> Lubelskie</t>
  </si>
  <si>
    <t xml:space="preserve"> Lubuskie</t>
  </si>
  <si>
    <t xml:space="preserve"> Łódzkie</t>
  </si>
  <si>
    <t>Zachodnio-pomorskie</t>
  </si>
  <si>
    <t xml:space="preserve"> Dolnośląskie </t>
  </si>
  <si>
    <t xml:space="preserve"> Lubelskie </t>
  </si>
  <si>
    <t xml:space="preserve"> Lubuskie </t>
  </si>
  <si>
    <t xml:space="preserve"> Łódzkie </t>
  </si>
  <si>
    <t xml:space="preserve"> Małopolskie</t>
  </si>
  <si>
    <t xml:space="preserve"> Mazowieckie</t>
  </si>
  <si>
    <t xml:space="preserve"> Opolskie</t>
  </si>
  <si>
    <t xml:space="preserve"> Podkarpackie</t>
  </si>
  <si>
    <t xml:space="preserve"> Podlaskie</t>
  </si>
  <si>
    <t xml:space="preserve"> Pomorskie </t>
  </si>
  <si>
    <t xml:space="preserve"> Śląskie </t>
  </si>
  <si>
    <t xml:space="preserve"> Świętokrzyskie </t>
  </si>
  <si>
    <t xml:space="preserve"> Warmińsko-mazurskie </t>
  </si>
  <si>
    <t xml:space="preserve"> Wielkopolskie </t>
  </si>
  <si>
    <t xml:space="preserve"> Zachodniopomorskie</t>
  </si>
  <si>
    <t xml:space="preserve">O G Ó Ł E M </t>
  </si>
  <si>
    <t xml:space="preserve"> Dolnośląskie</t>
  </si>
  <si>
    <t xml:space="preserve">K R A J E </t>
  </si>
  <si>
    <t>C O U N T R I E S</t>
  </si>
  <si>
    <t>Austria</t>
  </si>
  <si>
    <t>Belgia</t>
  </si>
  <si>
    <t>Belgium</t>
  </si>
  <si>
    <t>Dania</t>
  </si>
  <si>
    <t>Denmark</t>
  </si>
  <si>
    <t>Finlandia</t>
  </si>
  <si>
    <t>Finland</t>
  </si>
  <si>
    <t>Francja</t>
  </si>
  <si>
    <t>France</t>
  </si>
  <si>
    <t>Hiszpania</t>
  </si>
  <si>
    <t>Spain</t>
  </si>
  <si>
    <t>Holandia</t>
  </si>
  <si>
    <t>Netherlands</t>
  </si>
  <si>
    <t>Litwa</t>
  </si>
  <si>
    <t>Lithuania</t>
  </si>
  <si>
    <t>Luksemburg</t>
  </si>
  <si>
    <t>Luxembourg</t>
  </si>
  <si>
    <t>Niemcy</t>
  </si>
  <si>
    <t>Germany</t>
  </si>
  <si>
    <t>Norwegia</t>
  </si>
  <si>
    <t>Norway</t>
  </si>
  <si>
    <t>Słowacja</t>
  </si>
  <si>
    <t>Slovakia</t>
  </si>
  <si>
    <t>Szwecja</t>
  </si>
  <si>
    <t>Sweden</t>
  </si>
  <si>
    <t>Wielka Brytania</t>
  </si>
  <si>
    <t>Włochy</t>
  </si>
  <si>
    <t>Italy</t>
  </si>
  <si>
    <t>Jednostki budowlane</t>
  </si>
  <si>
    <t>Construction entities</t>
  </si>
  <si>
    <t>Jednostki niebudowlane</t>
  </si>
  <si>
    <t>Non-construction entities</t>
  </si>
  <si>
    <t xml:space="preserve">Dolnośląskie  </t>
  </si>
  <si>
    <t xml:space="preserve">Kujawsko-pomorskie  </t>
  </si>
  <si>
    <t xml:space="preserve">Lubelskie  </t>
  </si>
  <si>
    <t xml:space="preserve">Lubuskie  </t>
  </si>
  <si>
    <t xml:space="preserve">Łódzkie  </t>
  </si>
  <si>
    <t xml:space="preserve">Małopolskie  </t>
  </si>
  <si>
    <t xml:space="preserve">Mazowieckie  </t>
  </si>
  <si>
    <t xml:space="preserve">Opolskie  </t>
  </si>
  <si>
    <t xml:space="preserve">Podkarpackie  </t>
  </si>
  <si>
    <t xml:space="preserve">Podlaskie  </t>
  </si>
  <si>
    <t xml:space="preserve">Pomorskie  </t>
  </si>
  <si>
    <t xml:space="preserve">Śląskie  </t>
  </si>
  <si>
    <t xml:space="preserve">Świętokrzyskie  </t>
  </si>
  <si>
    <t xml:space="preserve">Warmińsko-mazurskie  </t>
  </si>
  <si>
    <t xml:space="preserve">Wielkopolskie  </t>
  </si>
  <si>
    <t xml:space="preserve">Zachodniopomorskie  </t>
  </si>
  <si>
    <t>DOLNOŚLĄSKIE</t>
  </si>
  <si>
    <t>KUJAWSKO-POMORSKIE</t>
  </si>
  <si>
    <t>LUBELSKIE</t>
  </si>
  <si>
    <t>LUBUSKIE</t>
  </si>
  <si>
    <t>ŁÓDZKIE</t>
  </si>
  <si>
    <t>MAŁOPOLSKIE</t>
  </si>
  <si>
    <t>MAZOWIECKIE</t>
  </si>
  <si>
    <t>OPOLSKIE</t>
  </si>
  <si>
    <t>PODKARPACKIE</t>
  </si>
  <si>
    <t>PODLASKIE</t>
  </si>
  <si>
    <t>POMORSKIE</t>
  </si>
  <si>
    <t>ŚLĄSKIE</t>
  </si>
  <si>
    <t>ŚWIĘTOKRZYSKIE</t>
  </si>
  <si>
    <t>WARMIŃSKO-MAZURSKIE</t>
  </si>
  <si>
    <t>WIELKOPOLSKIE</t>
  </si>
  <si>
    <t>ZACHODNIOPOMORSKIE</t>
  </si>
  <si>
    <t>Czechy</t>
  </si>
  <si>
    <t>United Kingdom</t>
  </si>
  <si>
    <t>-</t>
  </si>
  <si>
    <t>Chorwacja</t>
  </si>
  <si>
    <t>Kolumbia</t>
  </si>
  <si>
    <t>Łotwa</t>
  </si>
  <si>
    <t>Rosja</t>
  </si>
  <si>
    <t>Rumunia</t>
  </si>
  <si>
    <t>Słowenia</t>
  </si>
  <si>
    <t>Szwajcaria</t>
  </si>
  <si>
    <t>Ukraina</t>
  </si>
  <si>
    <t>Węgry</t>
  </si>
  <si>
    <t>Croatia</t>
  </si>
  <si>
    <t>Latvia</t>
  </si>
  <si>
    <t>Russia</t>
  </si>
  <si>
    <t>Romania</t>
  </si>
  <si>
    <t>Slovenia</t>
  </si>
  <si>
    <t>Switzerland</t>
  </si>
  <si>
    <t>Ukraine</t>
  </si>
  <si>
    <t>Hungary</t>
  </si>
  <si>
    <t>Czechia</t>
  </si>
  <si>
    <t>Meksyk</t>
  </si>
  <si>
    <t>Portugalia</t>
  </si>
  <si>
    <t>Serbia</t>
  </si>
  <si>
    <t>Mexico</t>
  </si>
  <si>
    <t>Portugal</t>
  </si>
  <si>
    <t>Colombia</t>
  </si>
  <si>
    <t xml:space="preserve"> w tys. zł  
in thousand PLN</t>
  </si>
  <si>
    <t>Czechy, Holandia, Islandia, Litwa, Luksemburg, Norwegia, Słowacja, Szwecja, Włochy</t>
  </si>
  <si>
    <t>Czechia, Netherlands, Iceland, Lithuania, Luxembourg, Norway, Slovakia, Sweden, Italy</t>
  </si>
  <si>
    <t>Austria, Czechy, Francja, Litwa, Mongolia, Niemcy, Norwegia, Stany Zjednoczone, Szwajcaria, Szwecja, Wielka Brytania</t>
  </si>
  <si>
    <t>Austria, Czechia, France, Lithuania, Mongolia, Germany, Norway, United States, Switzerland, Sweden, United Kingdom</t>
  </si>
  <si>
    <t>Dania, Finlandia, Francja, Holandia, Litwa, Norwegia, Ukraina, Włochy</t>
  </si>
  <si>
    <t>Denmark, Finland, France, Netherlands, Lithuania, Norway, Ukraine, Italy</t>
  </si>
  <si>
    <t>Czechy, Dania, Finlandia, Hiszpania, Irlandia, Kolumbia, Luksemburg, Łotwa, Meksyk, Rosja, Rumunia, Serbia, Słowacja, Słowenia, Szwajcaria, Tajlandia, Turcja, Ukraina, Węgry, Wielka Brytania, Włochy</t>
  </si>
  <si>
    <t>Czechia, Denmark, Finland, Spain, Ireland, Colombia, Luxembourg, Latvia, Mexico, Russia, Romania, Serbia, Slovakia, Slovenia, Switzerland, Thailand, Turkey, Ukraine, Hungary, United Kingdom, Italy</t>
  </si>
  <si>
    <t>Austria, Belgium, Czechia, Denmark, Finland, Turkey</t>
  </si>
  <si>
    <t>Belgia, Francja, Hiszpania, Norwegia, Słowacja, Szwecja</t>
  </si>
  <si>
    <t>Belgium, France, Spain, Norway, Slovakia, Sweden</t>
  </si>
  <si>
    <t>Austria, Cypr, Czechy, Dania, Finlandia, Litwa, Norwegia, Rosja, Rumunia, Słowacja, Szwecja</t>
  </si>
  <si>
    <t xml:space="preserve">Austria, Cyprus, Czechia, Denmark, Finland, Lithuania, Norway, Russia, Romania, Slovakia, Sweden </t>
  </si>
  <si>
    <t>Belgia, Dania, Luksemburg, Serbia, Szwecja</t>
  </si>
  <si>
    <t>Belgium, Denmark, Luxembourg, Serbia, Sweden</t>
  </si>
  <si>
    <t>Bośnia i Hercegowina, Bułgaria, Cypr, Estonia, Gruzja, Irlandia, Islandia, Malezja, Meksyk, Mongolia, Rosja, Stany Zjednoczone, Tajlandia, Turcja</t>
  </si>
  <si>
    <t>Bosnia and Herzegovina, Bulgaria, Cyprus, Estonia, Georgia, Ireland, Iceland, Malaysia, Mexico, Mongolia, Russia, United States, Thailand, Turkey</t>
  </si>
  <si>
    <t>Austria, Belgium, Czechia, Denmark, Finland, France, Lithuania, Latvia, Slovakia, Switzerland, Hungary, United Kingdom</t>
  </si>
  <si>
    <t>Austria, Belgia, Czechy, Dania, Finlandia, Francja, Holandia, Litwa, Luksemburg, Słowacja, Słowenia, Szwecja, Węgry, Wielka Brytania</t>
  </si>
  <si>
    <t>Austria, Czechia, France, Spain, Netherlands, Slovakia, Slovenia, Switzerland, Sweden, Hungary, United Kingdom</t>
  </si>
  <si>
    <t>Austria, Belgia, Dania, Francja, Szwecja</t>
  </si>
  <si>
    <t>Austria, Belgium, Denmark, France, Sweden</t>
  </si>
  <si>
    <t>Belgia, Chorwacja, Czechy, Finlandia, Francja, Holandia, Niemcy, Słowacja, Szwecja, Węgry</t>
  </si>
  <si>
    <t>Belgium, Croatia, Czechia, Finland, France, Netherlands, Germany, Slovakia, Sweden, Hungary</t>
  </si>
  <si>
    <t>Bułgaria, Chorwacja, Dania, Finlandia, Hiszpania, Irlandia, Islandia, Kolumbia, Portugalia, Rumunia, Słowacja, Szwajcaria, Turcja, Ukraina, Węgry, Wielka Brytania</t>
  </si>
  <si>
    <t>Bulgaria, Croatia, Denmark, Finland, Spain, Ireland, Iceland, Colombia, Portugal, Romania, Slovakia, Switzerland, Turkey, Ukraine, Hungary, United Kingdom</t>
  </si>
  <si>
    <t>Chorwacja, Dania, Estonia, Gruzja, Hiszpania, Malezja, Meksyk, Portugalia, Rosja, Szwajcaria, Ukraina, Wielka Brytania, Włochy</t>
  </si>
  <si>
    <t>Croatia, Denmark, Estonia, Georgia, Spain, Malaysia, Mexico, Portugal, Russia, Switzerland, Ukraine, United Kingdom, Italy</t>
  </si>
  <si>
    <t>Austria, Belgia, Bośnia i Harcegowina, Chorwacja, Estonia, Finlandia, Francja, Holandia, Litwa, Luksemburg, Łotwa, Norwegia, Rumunia, Serbia, Słowenia, Szwajcaria, Szwecja, Wielka Brytania</t>
  </si>
  <si>
    <t>Austria, Belgium, Bosnia and Herzegovina, Croatia, Estonia, Finland, France, Netherlands, Lithuania, Luxembourg, Latvia, Norway, Romania, Serbia, Slovenia, Switzerland, Sweden, United Kingdom</t>
  </si>
  <si>
    <t>w tys. zł   
in thousand PLN</t>
  </si>
  <si>
    <r>
      <t xml:space="preserve">SPIS TABLIC:
</t>
    </r>
    <r>
      <rPr>
        <i/>
        <sz val="10"/>
        <rFont val="Fira Sans"/>
        <family val="2"/>
        <charset val="238"/>
      </rPr>
      <t>LIST OF TABLES:</t>
    </r>
  </si>
  <si>
    <r>
      <t xml:space="preserve">PRODUKCJA BUDOWLANO-MONTAŻOWA ZREALIZOWANA NA TERENIE KRAJU W LATACH 2006-2020
</t>
    </r>
    <r>
      <rPr>
        <i/>
        <sz val="10"/>
        <rFont val="Fira Sans"/>
        <family val="2"/>
        <charset val="238"/>
      </rPr>
      <t>CONSTRUCTION AND ASSEMBLY PRODUCTION REALIZED DOMESTICALLY IN 2006-2020</t>
    </r>
  </si>
  <si>
    <r>
      <t xml:space="preserve">PRODUKCJA BUDOWLANO-MONTAŻOWA ZREALIZOWANA NA TERENIE KRAJU PRZEZ JEDNOSTKI BUDOWLANE WEDŁUG WOJEWÓDZTW ― MIEJSCA WYKONYWANIA ROBÓT W LATACH 2016-2020
</t>
    </r>
    <r>
      <rPr>
        <i/>
        <sz val="10"/>
        <rFont val="Fira Sans"/>
        <family val="2"/>
        <charset val="238"/>
      </rPr>
      <t>CONSTRUCTION AND ASSEMBLY PRODUCTION REALIZED DOMESTICALLY BY CONSTRUCTION ENTITIES BY VOIVODSHIPS ― WORK-SITE LOCATIONS IN 2016-2020</t>
    </r>
  </si>
  <si>
    <r>
      <t xml:space="preserve">PRODUKCJA BUDOWLANO-MONTAŻOWA WEDŁUG WOJEWÓDZTW ― SIEDZIBY ZARZĄDU PRZEDSIĘBIORSTWA I MIEJSCA WYKONYWANIA ROBÓT W JEDNOSTKACH BUDOWLANYCH O LICZBIE PRACUJĄCYCH POWYŻEJ 9 OSÓB W 2020 R.
</t>
    </r>
    <r>
      <rPr>
        <i/>
        <sz val="10"/>
        <rFont val="Fira Sans"/>
        <family val="2"/>
        <charset val="238"/>
      </rPr>
      <t>CONSTRUCTION AND ASSEMBLY PRODUCTION BY VOIVODSHIPS ― ENTERPRISE HEAD OFFICE AND WORK-SITE LOCATION IN CONSTRUCTION ENTITIES WITH MORE THAN 9 PERSONS EMPLOYED IN 2020</t>
    </r>
  </si>
  <si>
    <r>
      <t xml:space="preserve">PRODUKCJA BUDOWLANO-MONTAŻOWA ZREALIZOWANA NA TERENIE KRAJU WEDŁUG WOJEWÓDZTW ― SIEDZIBY ZARZĄDU PRZEDSIĘBIORSTWA I MIEJSCA WYKONYWANIA ROBÓT PRZEZ JEDNOSTKI BUDOWLANE O LICZBIE PRACUJĄCYCH POWYŻEJ 9 OSÓB W LATACH 2016-2020
</t>
    </r>
    <r>
      <rPr>
        <i/>
        <sz val="10"/>
        <rFont val="Fira Sans"/>
        <family val="2"/>
        <charset val="238"/>
      </rPr>
      <t>CONSTRUCTION AND ASSEMBLY PRODUCTION REALIZED DOMESTICALLY BY VOIVODSHIPS ― ENTERPRISE HEAD OFFICE AND WORK-SITE LOCATION BY CONSTRUCTION ENTITIES WITH MORE THAN 9 PERSONS EMPLOYED IN 2016-2020</t>
    </r>
  </si>
  <si>
    <r>
      <t xml:space="preserve">PRODUKCJA BUDOWLANO-MONTAŻOWA ZREALIZOWANA NA TERENIE KRAJU WEDŁUG RODZAJÓW REALIZOWANYCH OBIEKTÓW BUDOWLANYCH (KLASYFIKACJA PKOB) PRZEZ PRZEDSIĘBIORSTWA BUDOWLANE O LICZBIE PRACUJĄCYCH POWYŻEJ 9 OSÓB W LATACH 2016-2020
</t>
    </r>
    <r>
      <rPr>
        <i/>
        <sz val="10"/>
        <rFont val="Fira Sans"/>
        <family val="2"/>
        <charset val="238"/>
      </rPr>
      <t>CONSTRUCTION AND ASSEMBLY PRODUCTION REALIZED DOMESTICALLY BY TYPES OF CONSTRUCTIONS (PKOB CLASSIFICATION) BY CONSTRUCTION ENTERPRISES WITH MORE THAN 9 PERSONS EMPLOYED IN 2016-2020</t>
    </r>
  </si>
  <si>
    <r>
      <t xml:space="preserve">PRODUKCJA BUDOWLANO-MONTAŻOWA WEDŁUG WOJEWÓDZTW ― SIEDZIBY ZARZĄDU PRZEDSIĘBIORSTWA, RODZAJÓW REALIZOWANYCH OBIEKTÓW BUDOWLANYCH (KLASYFIKACJA PKOB) PRZEZ PRZEDSIĘBIORSTWA BUDOWLANE
O LICZBIE PRACUJĄCYCH POWYŻEJ 9 OSÓB W 2020 R.
</t>
    </r>
    <r>
      <rPr>
        <i/>
        <sz val="10"/>
        <rFont val="Fira Sans"/>
        <family val="2"/>
        <charset val="238"/>
      </rPr>
      <t xml:space="preserve">CONSTRUCTION AND ASSEMBLY PRODUCTION BY VOIVODSHIPS ― ENTERPRISE HEAD OFFICE, BY TYPES OF CONSTRUCTIONS (PKOB CLASSIFICATION) BY CONSTRUCTION ENTERPRISES WITH MORE THAN 9 PERSONS EMPLOYED IN 2020 </t>
    </r>
  </si>
  <si>
    <r>
      <t xml:space="preserve">PRODUKCJA BUDOWLANO-MONTAŻOWA ZREALIZOWANA NA TERENIE KRAJU WEDŁUG PRZEWAŻAJĄCEGO RODZAJU DZIAŁALNOŚCI (KLASYFIKACJA ― GRUPY PKD 2007) ORAZ SEKTORÓW PRZEZ PRZEDSIĘBIORSTWA BUDOWLANE O LICZBIE
PRACUJĄCYCH POWYŻEJ 9 OSÓB W LATACH 2016-2020
</t>
    </r>
    <r>
      <rPr>
        <i/>
        <sz val="10"/>
        <rFont val="Fira Sans"/>
        <family val="2"/>
        <charset val="238"/>
      </rPr>
      <t>CONSTRUCTION AND ASSEMBLY PRODUCTION REALIZED DOMESTICALLY BY MAIN TYPE OF ACTIVITY (CLASSIFICATION OF ACTIVITIES 2007 ―  GROUPS) AND SECTORS BY CONSTRUCTION ENTITIES WITH MORE THAN 9 PERSONS
EMPLOYED IN 2016-2020</t>
    </r>
  </si>
  <si>
    <r>
      <t xml:space="preserve">PRODUKCJA BUDOWLANO-MONTAŻOWA WEDŁUG WOJEWÓDZTW  ―  SIEDZIBY ZARZĄDU PRZEDSIĘBIORSTWA ORAZ PRZEWAŻAJĄCEGO RODZAJU DZIAŁALNOŚCI (KLASYFIKACJA ― GRUPY PKD 2007) W PRZEDSIĘBIORSTWACH BUDOWLANYCH
O LICZBIE PRACUJĄCYCH POWYŻEJ 9 OSÓB W 2020 R.
</t>
    </r>
    <r>
      <rPr>
        <i/>
        <sz val="10"/>
        <rFont val="Fira Sans"/>
        <family val="2"/>
        <charset val="238"/>
      </rPr>
      <t>CONSTRUCTION AND ASSEMBLY PRODUCTION BY VOIVODSHIPS ― ENTERPRISE HEAD OFFICE AND MAIN TYPE OF ACTIVITY (CLASSIFICATION OF ACTIVITIES 2007 ― GROUPS) BY CONSTRUCTION ENTITIES WITH MORE THAN 9 PERSONS
EMPLOYED IN 2020</t>
    </r>
  </si>
  <si>
    <r>
      <t xml:space="preserve">STRUKTURA KOSZTÓW PRODUKCJI BUDOWLANO-MONTAŻOWEJ W UKŁADZIE KALKULACYJNYM W JEDNOSTKACH BUDOWLANYCH O LICZBIE PRACUJĄCYCH POWYŻEJ 9 OSÓB W 2020 R.
</t>
    </r>
    <r>
      <rPr>
        <i/>
        <sz val="10"/>
        <rFont val="Fira Sans"/>
        <family val="2"/>
        <charset val="238"/>
      </rPr>
      <t>STRUCTURE OF CONSTRUCTION AND ASSEMBLY PRODUCTION COSTS BY FUNCTION IN CONSTRUCTION ENTITIES WITH MORE THAN 9 PERSONS EMPLOYED IN 2020</t>
    </r>
  </si>
  <si>
    <r>
      <t xml:space="preserve">PRODUKCJA BUDOWLANO-MONTAŻOWA WYKONANA POZA GRANICAMI KRAJU ORAZ PRZECIĘTNE ZATRUDNIENIE WEDŁUG KRAJÓW ― MIEJSCA WYKONYWANIA ROBÓT, W JEDNOSTKACH BUDOWLANYCH I NIEBUDOWLANYCH O LICZBIE PRACUJĄCYCH POWYŻEJ 9 OSÓB W 2020 R.
</t>
    </r>
    <r>
      <rPr>
        <i/>
        <sz val="10"/>
        <rFont val="Fira Sans"/>
        <family val="2"/>
        <charset val="238"/>
      </rPr>
      <t xml:space="preserve">CONSTRUCTION AND ASSEMBLY PRODUCTION REALIZED OUTSIDE THE TERRITORY OF POLAND AND AVERAGE PAID EMPLOYMENT BY COUNTRIES ― WORK-SITE LOCATION IN CONSTRUCTION AND NON-CONSTRUCTION ENTITIES WITH MORE THAN 9 PERSONS EMPLOYED IN 2020 </t>
    </r>
  </si>
  <si>
    <r>
      <t xml:space="preserve">                                           WYSZCZEGÓLNIENIE
                                               </t>
    </r>
    <r>
      <rPr>
        <i/>
        <sz val="10"/>
        <rFont val="Fira Sans"/>
        <family val="2"/>
        <charset val="238"/>
      </rPr>
      <t xml:space="preserve">SPECIFICATION
 </t>
    </r>
    <r>
      <rPr>
        <sz val="10"/>
        <rFont val="Fira Sans"/>
        <family val="2"/>
        <charset val="238"/>
      </rPr>
      <t xml:space="preserve">a - wartość (w cenach bieżących) w tys. zł
       </t>
    </r>
    <r>
      <rPr>
        <i/>
        <sz val="10"/>
        <rFont val="Fira Sans"/>
        <family val="2"/>
        <charset val="238"/>
      </rPr>
      <t xml:space="preserve">value (in current prices) in thousand PLN
 </t>
    </r>
    <r>
      <rPr>
        <sz val="10"/>
        <rFont val="Fira Sans"/>
        <family val="2"/>
        <charset val="238"/>
      </rPr>
      <t xml:space="preserve">b - dynamika rok poprzedni = 100 (w cenach stałych)
       </t>
    </r>
    <r>
      <rPr>
        <i/>
        <sz val="10"/>
        <rFont val="Fira Sans"/>
        <family val="2"/>
        <charset val="238"/>
      </rPr>
      <t>index number previous year = 100 (in constant prices)</t>
    </r>
  </si>
  <si>
    <r>
      <t xml:space="preserve">O G Ó Ł E M 
</t>
    </r>
    <r>
      <rPr>
        <b/>
        <i/>
        <sz val="10"/>
        <rFont val="Fira Sans"/>
        <family val="2"/>
        <charset val="238"/>
      </rPr>
      <t>T O T A L</t>
    </r>
  </si>
  <si>
    <r>
      <t xml:space="preserve">w  tym:
</t>
    </r>
    <r>
      <rPr>
        <i/>
        <sz val="10"/>
        <rFont val="Fira Sans"/>
        <family val="2"/>
        <charset val="238"/>
      </rPr>
      <t>of which:</t>
    </r>
  </si>
  <si>
    <r>
      <t xml:space="preserve">Podmioty budowlane
</t>
    </r>
    <r>
      <rPr>
        <b/>
        <i/>
        <sz val="10"/>
        <rFont val="Fira Sans"/>
        <family val="2"/>
        <charset val="238"/>
      </rPr>
      <t>Construction entities</t>
    </r>
  </si>
  <si>
    <r>
      <t xml:space="preserve">Roboty budowlane związane ze wznoszeniem budynków
</t>
    </r>
    <r>
      <rPr>
        <i/>
        <sz val="10"/>
        <rFont val="Fira Sans"/>
        <family val="2"/>
        <charset val="238"/>
      </rPr>
      <t>Construction of buildings</t>
    </r>
  </si>
  <si>
    <r>
      <t xml:space="preserve">Roboty związane z budową obiektów inżynierii lądowej i wodnej
</t>
    </r>
    <r>
      <rPr>
        <i/>
        <sz val="10"/>
        <rFont val="Fira Sans"/>
        <family val="2"/>
        <charset val="238"/>
      </rPr>
      <t>Civil engineering works</t>
    </r>
  </si>
  <si>
    <r>
      <t xml:space="preserve">Roboty budowlane specjalistyczne
</t>
    </r>
    <r>
      <rPr>
        <i/>
        <sz val="10"/>
        <rFont val="Fira Sans"/>
        <family val="2"/>
        <charset val="238"/>
      </rPr>
      <t>Specialised construction activities</t>
    </r>
  </si>
  <si>
    <r>
      <t xml:space="preserve">Sektor publiczny
</t>
    </r>
    <r>
      <rPr>
        <i/>
        <sz val="10"/>
        <rFont val="Fira Sans"/>
        <family val="2"/>
        <charset val="238"/>
      </rPr>
      <t>Public sector</t>
    </r>
  </si>
  <si>
    <r>
      <t xml:space="preserve">Sektor prywatny
</t>
    </r>
    <r>
      <rPr>
        <i/>
        <sz val="10"/>
        <rFont val="Fira Sans"/>
        <family val="2"/>
        <charset val="238"/>
      </rPr>
      <t>Private sector</t>
    </r>
  </si>
  <si>
    <r>
      <t xml:space="preserve">Produkcja
budowlano-montażowa
</t>
    </r>
    <r>
      <rPr>
        <i/>
        <sz val="10"/>
        <rFont val="Fira Sans"/>
        <family val="2"/>
        <charset val="238"/>
      </rPr>
      <t>Construction and assembly production</t>
    </r>
  </si>
  <si>
    <r>
      <t xml:space="preserve">Przeciętne zatrudnienie             
</t>
    </r>
    <r>
      <rPr>
        <i/>
        <sz val="10"/>
        <rFont val="Fira Sans"/>
        <family val="2"/>
        <charset val="238"/>
      </rPr>
      <t xml:space="preserve">Average paid employment </t>
    </r>
  </si>
  <si>
    <r>
      <rPr>
        <sz val="10"/>
        <rFont val="Fira Sans"/>
        <family val="2"/>
        <charset val="238"/>
      </rPr>
      <t xml:space="preserve">w tys. zł  </t>
    </r>
    <r>
      <rPr>
        <i/>
        <sz val="10"/>
        <rFont val="Fira Sans"/>
        <family val="2"/>
        <charset val="238"/>
      </rPr>
      <t xml:space="preserve">
 in thousand PLN</t>
    </r>
  </si>
  <si>
    <r>
      <rPr>
        <sz val="10"/>
        <rFont val="Fira Sans"/>
        <family val="2"/>
        <charset val="238"/>
      </rPr>
      <t>osoby</t>
    </r>
    <r>
      <rPr>
        <i/>
        <sz val="10"/>
        <rFont val="Fira Sans"/>
        <family val="2"/>
        <charset val="238"/>
      </rPr>
      <t xml:space="preserve">
persons</t>
    </r>
  </si>
  <si>
    <r>
      <t xml:space="preserve">Przeciętne zatrudnienie               
</t>
    </r>
    <r>
      <rPr>
        <i/>
        <sz val="10"/>
        <rFont val="Fira Sans"/>
        <family val="2"/>
        <charset val="238"/>
      </rPr>
      <t>Average paid employment</t>
    </r>
  </si>
  <si>
    <r>
      <t>Pozostałe kraje</t>
    </r>
    <r>
      <rPr>
        <vertAlign val="superscript"/>
        <sz val="10"/>
        <rFont val="Fira Sans"/>
        <family val="2"/>
        <charset val="238"/>
      </rPr>
      <t>a</t>
    </r>
  </si>
  <si>
    <r>
      <t>Other countries</t>
    </r>
    <r>
      <rPr>
        <i/>
        <vertAlign val="superscript"/>
        <sz val="10"/>
        <rFont val="Fira Sans"/>
        <family val="2"/>
        <charset val="238"/>
      </rPr>
      <t>a</t>
    </r>
  </si>
  <si>
    <r>
      <t xml:space="preserve">WYSZCZEGÓLNIENIE
</t>
    </r>
    <r>
      <rPr>
        <i/>
        <sz val="10"/>
        <rFont val="Fira Sans"/>
        <family val="2"/>
        <charset val="238"/>
      </rPr>
      <t>SPECIFICATION</t>
    </r>
  </si>
  <si>
    <r>
      <t xml:space="preserve">Ogółem  </t>
    </r>
    <r>
      <rPr>
        <i/>
        <sz val="10"/>
        <rFont val="Fira Sans"/>
        <family val="2"/>
        <charset val="238"/>
      </rPr>
      <t>Total</t>
    </r>
  </si>
  <si>
    <r>
      <t xml:space="preserve">Materiały   bezpośrednie </t>
    </r>
    <r>
      <rPr>
        <i/>
        <sz val="10"/>
        <rFont val="Fira Sans"/>
        <family val="2"/>
        <charset val="238"/>
      </rPr>
      <t>Direct materials</t>
    </r>
  </si>
  <si>
    <r>
      <t xml:space="preserve">Koszty zakupu  </t>
    </r>
    <r>
      <rPr>
        <i/>
        <sz val="10"/>
        <rFont val="Fira Sans"/>
        <family val="2"/>
        <charset val="238"/>
      </rPr>
      <t>Purchase costs</t>
    </r>
  </si>
  <si>
    <r>
      <t xml:space="preserve">Płace bezpośrednie          </t>
    </r>
    <r>
      <rPr>
        <i/>
        <sz val="10"/>
        <rFont val="Fira Sans"/>
        <family val="2"/>
        <charset val="238"/>
      </rPr>
      <t xml:space="preserve"> Direct wages</t>
    </r>
  </si>
  <si>
    <r>
      <t>Sprzęt
i transport   technologiczny O</t>
    </r>
    <r>
      <rPr>
        <i/>
        <sz val="10"/>
        <rFont val="Fira Sans"/>
        <family val="2"/>
        <charset val="238"/>
      </rPr>
      <t>perating equipment and technological transport</t>
    </r>
  </si>
  <si>
    <r>
      <t xml:space="preserve">Pozostałe koszty bezpośrednie </t>
    </r>
    <r>
      <rPr>
        <i/>
        <sz val="10"/>
        <rFont val="Fira Sans"/>
        <family val="2"/>
        <charset val="238"/>
      </rPr>
      <t xml:space="preserve"> Other direct costs</t>
    </r>
  </si>
  <si>
    <r>
      <t xml:space="preserve">Koszty ogólne budowy
</t>
    </r>
    <r>
      <rPr>
        <i/>
        <sz val="10"/>
        <rFont val="Fira Sans"/>
        <family val="2"/>
        <charset val="238"/>
      </rPr>
      <t>General building costs</t>
    </r>
  </si>
  <si>
    <r>
      <t>Koszty zarządu</t>
    </r>
    <r>
      <rPr>
        <i/>
        <sz val="10"/>
        <rFont val="Fira Sans"/>
        <family val="2"/>
        <charset val="238"/>
      </rPr>
      <t xml:space="preserve">      Costs of management </t>
    </r>
  </si>
  <si>
    <r>
      <t>Koszty nieprodukcyjne</t>
    </r>
    <r>
      <rPr>
        <i/>
        <sz val="10"/>
        <rFont val="Fira Sans"/>
        <family val="2"/>
        <charset val="238"/>
      </rPr>
      <t xml:space="preserve">                             Non-production costs</t>
    </r>
  </si>
  <si>
    <r>
      <t xml:space="preserve">w % </t>
    </r>
    <r>
      <rPr>
        <i/>
        <sz val="10"/>
        <rFont val="Fira Sans"/>
        <family val="2"/>
        <charset val="238"/>
      </rPr>
      <t xml:space="preserve"> in %</t>
    </r>
  </si>
  <si>
    <r>
      <t xml:space="preserve">O G Ó Ł E M
</t>
    </r>
    <r>
      <rPr>
        <b/>
        <i/>
        <sz val="10"/>
        <rFont val="Fira Sans"/>
        <family val="2"/>
        <charset val="238"/>
      </rPr>
      <t>T O T A L</t>
    </r>
  </si>
  <si>
    <r>
      <t xml:space="preserve">Roboty związane z budową obiektów inżynierii lądowej i wodnej
</t>
    </r>
    <r>
      <rPr>
        <i/>
        <sz val="10"/>
        <rFont val="Fira Sans"/>
        <family val="2"/>
        <charset val="238"/>
      </rPr>
      <t>Civil engineering</t>
    </r>
  </si>
  <si>
    <r>
      <t xml:space="preserve">WYSZCZEGÓLNIENIE
</t>
    </r>
    <r>
      <rPr>
        <i/>
        <sz val="10"/>
        <rFont val="Fira Sans"/>
        <family val="2"/>
        <charset val="238"/>
      </rPr>
      <t xml:space="preserve">SPECIFICATION     </t>
    </r>
  </si>
  <si>
    <r>
      <t xml:space="preserve">w tys. zł              
</t>
    </r>
    <r>
      <rPr>
        <i/>
        <sz val="10"/>
        <rFont val="Fira Sans"/>
        <family val="2"/>
        <charset val="238"/>
      </rPr>
      <t>in thousand PLN</t>
    </r>
    <r>
      <rPr>
        <sz val="10"/>
        <rFont val="Fira Sans"/>
        <family val="2"/>
        <charset val="238"/>
      </rPr>
      <t xml:space="preserve">
Ogółem
</t>
    </r>
    <r>
      <rPr>
        <i/>
        <sz val="10"/>
        <rFont val="Fira Sans"/>
        <family val="2"/>
        <charset val="238"/>
      </rPr>
      <t>Total</t>
    </r>
  </si>
  <si>
    <r>
      <t xml:space="preserve">Roboty budowlane związane ze wznoszeniem budynków
</t>
    </r>
    <r>
      <rPr>
        <b/>
        <i/>
        <sz val="10"/>
        <rFont val="Fira Sans"/>
        <family val="2"/>
        <charset val="238"/>
      </rPr>
      <t>Construction of buildings</t>
    </r>
  </si>
  <si>
    <r>
      <t xml:space="preserve">realizacja projektów budowlanych związanych ze wznoszeniem budynków
</t>
    </r>
    <r>
      <rPr>
        <i/>
        <sz val="10"/>
        <rFont val="Fira Sans"/>
        <family val="2"/>
        <charset val="238"/>
      </rPr>
      <t>development of building projects</t>
    </r>
  </si>
  <si>
    <r>
      <t xml:space="preserve">roboty budowlane związane ze wznoszeniem budynków mieszkalnych i niemieszkalnych
</t>
    </r>
    <r>
      <rPr>
        <i/>
        <sz val="10"/>
        <rFont val="Fira Sans"/>
        <family val="2"/>
        <charset val="238"/>
      </rPr>
      <t>construction of residential and non-residential buildings</t>
    </r>
  </si>
  <si>
    <r>
      <t xml:space="preserve">Roboty związane z budową obiektów inżynierii lądowej i wodnej
</t>
    </r>
    <r>
      <rPr>
        <b/>
        <i/>
        <sz val="10"/>
        <rFont val="Fira Sans"/>
        <family val="2"/>
        <charset val="238"/>
      </rPr>
      <t>Civil engineering works</t>
    </r>
  </si>
  <si>
    <r>
      <t xml:space="preserve">roboty związane z budową dróg kołowych i szynowych
</t>
    </r>
    <r>
      <rPr>
        <i/>
        <sz val="10"/>
        <rFont val="Fira Sans"/>
        <family val="2"/>
        <charset val="238"/>
      </rPr>
      <t>construction of roads and railways</t>
    </r>
  </si>
  <si>
    <r>
      <t xml:space="preserve">roboty związane z budową rurociągów, linii telekomunikacyjnych
i elektroenergetycznych
</t>
    </r>
    <r>
      <rPr>
        <i/>
        <sz val="10"/>
        <rFont val="Fira Sans"/>
        <family val="2"/>
        <charset val="238"/>
      </rPr>
      <t>construction of utility projects</t>
    </r>
  </si>
  <si>
    <r>
      <t xml:space="preserve">roboty związane z budową pozostałych obiektów inżynierii lądowej
i wodnej
</t>
    </r>
    <r>
      <rPr>
        <i/>
        <sz val="10"/>
        <rFont val="Fira Sans"/>
        <family val="2"/>
        <charset val="238"/>
      </rPr>
      <t>construction of other civil engineering projects</t>
    </r>
  </si>
  <si>
    <r>
      <t xml:space="preserve">Roboty budowlane specjalistyczne
</t>
    </r>
    <r>
      <rPr>
        <b/>
        <i/>
        <sz val="10"/>
        <color indexed="8"/>
        <rFont val="Fira Sans"/>
        <family val="2"/>
        <charset val="238"/>
      </rPr>
      <t>Specialised construction activities</t>
    </r>
  </si>
  <si>
    <r>
      <t xml:space="preserve">rozbiórka i przygotowanie terenu pod budowę
</t>
    </r>
    <r>
      <rPr>
        <i/>
        <sz val="10"/>
        <rFont val="Fira Sans"/>
        <family val="2"/>
        <charset val="238"/>
      </rPr>
      <t>demolition and site preparation</t>
    </r>
  </si>
  <si>
    <r>
      <t xml:space="preserve">wykonywanie instalacji elektrycznych, wodno-kanalizacyjnych
i pozostałych instalacji budowlanych
</t>
    </r>
    <r>
      <rPr>
        <i/>
        <sz val="10"/>
        <rFont val="Fira Sans"/>
        <family val="2"/>
        <charset val="238"/>
      </rPr>
      <t>electrical, plumbing and other construction installation activities</t>
    </r>
  </si>
  <si>
    <r>
      <t xml:space="preserve">wykonywanie robót budowlanych wykończeniowych
</t>
    </r>
    <r>
      <rPr>
        <i/>
        <sz val="10"/>
        <rFont val="Fira Sans"/>
        <family val="2"/>
        <charset val="238"/>
      </rPr>
      <t>building completion and finishing</t>
    </r>
  </si>
  <si>
    <r>
      <t xml:space="preserve">pozostałe specjalistyczne roboty budowlane
</t>
    </r>
    <r>
      <rPr>
        <i/>
        <sz val="10"/>
        <rFont val="Fira Sans"/>
        <family val="2"/>
        <charset val="238"/>
      </rPr>
      <t>other specialised construction activities</t>
    </r>
  </si>
  <si>
    <r>
      <t xml:space="preserve"> w tym roboty o charakterze inwestycyjnym 
  </t>
    </r>
    <r>
      <rPr>
        <i/>
        <sz val="10"/>
        <rFont val="Fira Sans"/>
        <family val="2"/>
        <charset val="238"/>
      </rPr>
      <t>of which works with an investment character</t>
    </r>
  </si>
  <si>
    <r>
      <t xml:space="preserve">O G Ó Ł E M 
</t>
    </r>
    <r>
      <rPr>
        <i/>
        <sz val="10"/>
        <rFont val="Fira Sans"/>
        <family val="2"/>
        <charset val="238"/>
      </rPr>
      <t>T O T A L</t>
    </r>
  </si>
  <si>
    <r>
      <t xml:space="preserve">WYSZCZEGÓLNIENIE                                                                                       </t>
    </r>
    <r>
      <rPr>
        <i/>
        <sz val="10"/>
        <rFont val="Fira Sans"/>
        <family val="2"/>
        <charset val="238"/>
      </rPr>
      <t>SPECIFICATION</t>
    </r>
  </si>
  <si>
    <r>
      <t xml:space="preserve">Ogółem  
</t>
    </r>
    <r>
      <rPr>
        <i/>
        <sz val="10"/>
        <color theme="1"/>
        <rFont val="Fira Sans"/>
        <family val="2"/>
        <charset val="238"/>
      </rPr>
      <t>Total</t>
    </r>
  </si>
  <si>
    <r>
      <t xml:space="preserve">roboty o charakterze inwestycyjnym
</t>
    </r>
    <r>
      <rPr>
        <i/>
        <sz val="10"/>
        <color theme="1"/>
        <rFont val="Fira Sans"/>
        <family val="2"/>
        <charset val="238"/>
      </rPr>
      <t>works with an investment character</t>
    </r>
  </si>
  <si>
    <r>
      <t xml:space="preserve">roboty o charakterze remontowym i pozostałe
</t>
    </r>
    <r>
      <rPr>
        <i/>
        <sz val="10"/>
        <color theme="1"/>
        <rFont val="Fira Sans"/>
        <family val="2"/>
        <charset val="238"/>
      </rPr>
      <t>works with a restoration character and other works</t>
    </r>
  </si>
  <si>
    <r>
      <t xml:space="preserve">Sektor publiczny
</t>
    </r>
    <r>
      <rPr>
        <i/>
        <sz val="10"/>
        <color indexed="8"/>
        <rFont val="Fira Sans"/>
        <family val="2"/>
        <charset val="238"/>
      </rPr>
      <t>Public sector</t>
    </r>
  </si>
  <si>
    <r>
      <t xml:space="preserve">realizacja projektów budowlanych związanych
ze wznoszeniem budynków
</t>
    </r>
    <r>
      <rPr>
        <i/>
        <sz val="10"/>
        <rFont val="Fira Sans"/>
        <family val="2"/>
        <charset val="238"/>
      </rPr>
      <t>development of building projects</t>
    </r>
  </si>
  <si>
    <r>
      <t xml:space="preserve">roboty budowlane związane ze wznoszeniem budynków
mieszkalnych i niemieszkalnych
</t>
    </r>
    <r>
      <rPr>
        <i/>
        <sz val="10"/>
        <rFont val="Fira Sans"/>
        <family val="2"/>
        <charset val="238"/>
      </rPr>
      <t>construction of residential and non-residential buildings</t>
    </r>
  </si>
  <si>
    <r>
      <t xml:space="preserve">roboty związane z budową pozostałych obiektów inżynierii
lądowej i wodnej
</t>
    </r>
    <r>
      <rPr>
        <i/>
        <sz val="10"/>
        <rFont val="Fira Sans"/>
        <family val="2"/>
        <charset val="238"/>
      </rPr>
      <t>construction of other civil engineering projects</t>
    </r>
  </si>
  <si>
    <r>
      <t xml:space="preserve">wykonywanie instalacji elektrycznych, wodno-kanalizacyjnych                  i pozostałych instalacji budowlanych
</t>
    </r>
    <r>
      <rPr>
        <i/>
        <sz val="10"/>
        <rFont val="Fira Sans"/>
        <family val="2"/>
        <charset val="238"/>
      </rPr>
      <t>electrical, plumbing and other construction installation activities</t>
    </r>
  </si>
  <si>
    <r>
      <t xml:space="preserve">RODZAJE OBIEKTÓW BUDOWLANYCH WEDŁUG PKOB
</t>
    </r>
    <r>
      <rPr>
        <i/>
        <sz val="10"/>
        <rFont val="Fira Sans"/>
        <family val="2"/>
        <charset val="238"/>
      </rPr>
      <t xml:space="preserve">TYPES OF CONSTRUCTIONS ACCORDING TO PKOB   </t>
    </r>
    <r>
      <rPr>
        <sz val="10"/>
        <rFont val="Fira Sans"/>
        <family val="2"/>
        <charset val="238"/>
      </rPr>
      <t xml:space="preserve">    </t>
    </r>
  </si>
  <si>
    <r>
      <t xml:space="preserve">w tys. zł              
</t>
    </r>
    <r>
      <rPr>
        <i/>
        <sz val="10"/>
        <rFont val="Fira Sans"/>
        <family val="2"/>
        <charset val="238"/>
      </rPr>
      <t xml:space="preserve">in thousand PLN
</t>
    </r>
    <r>
      <rPr>
        <sz val="10"/>
        <rFont val="Fira Sans"/>
        <family val="2"/>
        <charset val="238"/>
      </rPr>
      <t>Ogółem</t>
    </r>
    <r>
      <rPr>
        <i/>
        <sz val="10"/>
        <rFont val="Fira Sans"/>
        <family val="2"/>
        <charset val="238"/>
      </rPr>
      <t xml:space="preserve">
Total</t>
    </r>
  </si>
  <si>
    <r>
      <t xml:space="preserve">Budynki
</t>
    </r>
    <r>
      <rPr>
        <b/>
        <i/>
        <sz val="10"/>
        <rFont val="Fira Sans"/>
        <family val="2"/>
        <charset val="238"/>
      </rPr>
      <t>Buildings</t>
    </r>
  </si>
  <si>
    <r>
      <t xml:space="preserve">Budynki mieszkalne
</t>
    </r>
    <r>
      <rPr>
        <b/>
        <i/>
        <sz val="10"/>
        <rFont val="Fira Sans"/>
        <family val="2"/>
        <charset val="238"/>
      </rPr>
      <t>Residential buildings</t>
    </r>
  </si>
  <si>
    <r>
      <t xml:space="preserve">Budynki jednorodzinne
</t>
    </r>
    <r>
      <rPr>
        <i/>
        <sz val="10"/>
        <rFont val="Fira Sans"/>
        <family val="2"/>
        <charset val="238"/>
      </rPr>
      <t>One-dwelling buildings</t>
    </r>
  </si>
  <si>
    <r>
      <t xml:space="preserve">Budynki o dwóch mieszkaniach i wielomieszkaniowe  
</t>
    </r>
    <r>
      <rPr>
        <i/>
        <sz val="10"/>
        <rFont val="Fira Sans"/>
        <family val="2"/>
        <charset val="238"/>
      </rPr>
      <t>Two and more dwelling buildings</t>
    </r>
  </si>
  <si>
    <r>
      <t xml:space="preserve">Budynki zbiorowego zamieszkania
</t>
    </r>
    <r>
      <rPr>
        <i/>
        <sz val="10"/>
        <rFont val="Fira Sans"/>
        <family val="2"/>
        <charset val="238"/>
      </rPr>
      <t>Residences for communities</t>
    </r>
  </si>
  <si>
    <r>
      <t xml:space="preserve">Budynki niemieszkalne
</t>
    </r>
    <r>
      <rPr>
        <b/>
        <i/>
        <sz val="10"/>
        <rFont val="Fira Sans"/>
        <family val="2"/>
        <charset val="238"/>
      </rPr>
      <t>Non-residential buildings</t>
    </r>
  </si>
  <si>
    <r>
      <t xml:space="preserve">Hotele i budynki zakwaterowania turystycznego
</t>
    </r>
    <r>
      <rPr>
        <i/>
        <sz val="10"/>
        <rFont val="Fira Sans"/>
        <family val="2"/>
        <charset val="238"/>
      </rPr>
      <t>Hotels and similar buildings</t>
    </r>
  </si>
  <si>
    <r>
      <t xml:space="preserve">Budynki biurowe
</t>
    </r>
    <r>
      <rPr>
        <i/>
        <sz val="10"/>
        <rFont val="Fira Sans"/>
        <family val="2"/>
        <charset val="238"/>
      </rPr>
      <t>Office buildings</t>
    </r>
  </si>
  <si>
    <r>
      <t xml:space="preserve">Budynki handlowo-usługowe
</t>
    </r>
    <r>
      <rPr>
        <i/>
        <sz val="10"/>
        <rFont val="Fira Sans"/>
        <family val="2"/>
        <charset val="238"/>
      </rPr>
      <t>Wholesale and retail trade buildings</t>
    </r>
  </si>
  <si>
    <r>
      <t xml:space="preserve">Budynki transportu i łączności
</t>
    </r>
    <r>
      <rPr>
        <i/>
        <sz val="10"/>
        <rFont val="Fira Sans"/>
        <family val="2"/>
        <charset val="238"/>
      </rPr>
      <t>Traffic and communication buildings</t>
    </r>
  </si>
  <si>
    <r>
      <t xml:space="preserve">Budynki przemysłowe i magazynowe
</t>
    </r>
    <r>
      <rPr>
        <i/>
        <sz val="10"/>
        <rFont val="Fira Sans"/>
        <family val="2"/>
        <charset val="238"/>
      </rPr>
      <t>Industrial buildings and warehouses</t>
    </r>
  </si>
  <si>
    <r>
      <t xml:space="preserve">Ogólnodostępne obiekty kulturalne, budynki o charakterze edukacyjnym, budynki szpitali i zakładów opieki medycznej
oraz budynki kultury fizycznej
</t>
    </r>
    <r>
      <rPr>
        <i/>
        <sz val="10"/>
        <rFont val="Fira Sans"/>
        <family val="2"/>
        <charset val="238"/>
      </rPr>
      <t>Buildings for public entertainment, education, hospital
 or institutional care and sports halls</t>
    </r>
  </si>
  <si>
    <r>
      <t xml:space="preserve">Pozostałe budynki niemieszkalne
</t>
    </r>
    <r>
      <rPr>
        <i/>
        <sz val="10"/>
        <rFont val="Fira Sans"/>
        <family val="2"/>
        <charset val="238"/>
      </rPr>
      <t>Other non-residential buildings</t>
    </r>
  </si>
  <si>
    <r>
      <t xml:space="preserve">Obiekty inżynierii lądowej i wodnej
</t>
    </r>
    <r>
      <rPr>
        <b/>
        <i/>
        <sz val="10"/>
        <rFont val="Fira Sans"/>
        <family val="2"/>
        <charset val="238"/>
      </rPr>
      <t>Civil engineering works</t>
    </r>
  </si>
  <si>
    <r>
      <t xml:space="preserve">Autostrady, drogi ekspresowe, ulice i drogi pozostałe
</t>
    </r>
    <r>
      <rPr>
        <i/>
        <sz val="10"/>
        <rFont val="Fira Sans"/>
        <family val="2"/>
        <charset val="238"/>
      </rPr>
      <t>Highways, streets and roads</t>
    </r>
  </si>
  <si>
    <r>
      <t xml:space="preserve">Drogi szynowe, drogi kolei napowietrznych lub podwieszanych
</t>
    </r>
    <r>
      <rPr>
        <i/>
        <sz val="10"/>
        <rFont val="Fira Sans"/>
        <family val="2"/>
        <charset val="238"/>
      </rPr>
      <t>Railways, suspension and elevated railways</t>
    </r>
  </si>
  <si>
    <r>
      <t xml:space="preserve">Drogi lotniskowe
</t>
    </r>
    <r>
      <rPr>
        <i/>
        <sz val="10"/>
        <rFont val="Fira Sans"/>
        <family val="2"/>
        <charset val="238"/>
      </rPr>
      <t>Airfield runways</t>
    </r>
  </si>
  <si>
    <r>
      <t xml:space="preserve">Mosty, wiadukty i estakady, tunele i przejścia nadziemne
 i podziemne
</t>
    </r>
    <r>
      <rPr>
        <i/>
        <sz val="10"/>
        <rFont val="Fira Sans"/>
        <family val="2"/>
        <charset val="238"/>
      </rPr>
      <t>Bridges, elevated highways, tunnels and subways</t>
    </r>
  </si>
  <si>
    <r>
      <t xml:space="preserve">Budowle wodne
</t>
    </r>
    <r>
      <rPr>
        <i/>
        <sz val="10"/>
        <rFont val="Fira Sans"/>
        <family val="2"/>
        <charset val="238"/>
      </rPr>
      <t>Harbours, waterways, dams  and other waterworks</t>
    </r>
  </si>
  <si>
    <r>
      <t xml:space="preserve">Rurociągi i linie telekomunikacyjne oraz linie
elektroenergetyczne przesyłowe
</t>
    </r>
    <r>
      <rPr>
        <i/>
        <sz val="10"/>
        <rFont val="Fira Sans"/>
        <family val="2"/>
        <charset val="238"/>
      </rPr>
      <t>Long-distance pipelines, communication and electricity
power lines</t>
    </r>
  </si>
  <si>
    <r>
      <t xml:space="preserve">Rurociągi sieci rozdzielczej i linie kablowe rozdzielcze
</t>
    </r>
    <r>
      <rPr>
        <i/>
        <sz val="10"/>
        <rFont val="Fira Sans"/>
        <family val="2"/>
        <charset val="238"/>
      </rPr>
      <t>Local pipelines and cables</t>
    </r>
  </si>
  <si>
    <r>
      <t xml:space="preserve">w tym oczyszczalnie wód i ścieków
</t>
    </r>
    <r>
      <rPr>
        <i/>
        <sz val="10"/>
        <rFont val="Fira Sans"/>
        <family val="2"/>
        <charset val="238"/>
      </rPr>
      <t>of which waste water treatment plants</t>
    </r>
  </si>
  <si>
    <r>
      <t xml:space="preserve">Kompleksowe budowle na terenach przemysłowych
</t>
    </r>
    <r>
      <rPr>
        <i/>
        <sz val="10"/>
        <rFont val="Fira Sans"/>
        <family val="2"/>
        <charset val="238"/>
      </rPr>
      <t>Complex constructions on industrial sites</t>
    </r>
  </si>
  <si>
    <r>
      <t xml:space="preserve">Budowle sportowe i rekreacyjne
</t>
    </r>
    <r>
      <rPr>
        <i/>
        <sz val="10"/>
        <rFont val="Fira Sans"/>
        <family val="2"/>
        <charset val="238"/>
      </rPr>
      <t>Sports and recreations constructions</t>
    </r>
  </si>
  <si>
    <r>
      <t xml:space="preserve">Obiekty pozostałe, gdzie indziej niesklasyfikowane
</t>
    </r>
    <r>
      <rPr>
        <i/>
        <sz val="10"/>
        <rFont val="Fira Sans"/>
        <family val="2"/>
        <charset val="238"/>
      </rPr>
      <t>Other civil engineering works  not elsewhere classified</t>
    </r>
  </si>
  <si>
    <r>
      <t xml:space="preserve">                       w tym roboty o charakterze inwestycyjnym
                        o</t>
    </r>
    <r>
      <rPr>
        <i/>
        <sz val="10"/>
        <rFont val="Fira Sans"/>
        <family val="2"/>
        <charset val="238"/>
      </rPr>
      <t>f which works with an investment character</t>
    </r>
  </si>
  <si>
    <r>
      <t xml:space="preserve">Budynki o dwóch mieszkaniach i wielomieszkaniowe
</t>
    </r>
    <r>
      <rPr>
        <i/>
        <sz val="10"/>
        <rFont val="Fira Sans"/>
        <family val="2"/>
        <charset val="238"/>
      </rPr>
      <t>Two and more dwelling buildings</t>
    </r>
  </si>
  <si>
    <r>
      <t xml:space="preserve">Budynki transportu i łączności 
</t>
    </r>
    <r>
      <rPr>
        <i/>
        <sz val="10"/>
        <rFont val="Fira Sans"/>
        <family val="2"/>
        <charset val="238"/>
      </rPr>
      <t>Traffic and communication buildings</t>
    </r>
  </si>
  <si>
    <r>
      <t xml:space="preserve">Ogólnodostępne obiekty kulturalne, budynki o charakterze edukacyjnym, budynki szpitali i zakładów opieki medycznej
oraz budynki kultury fizycznej
</t>
    </r>
    <r>
      <rPr>
        <i/>
        <sz val="10"/>
        <rFont val="Fira Sans"/>
        <family val="2"/>
        <charset val="238"/>
      </rPr>
      <t>Buildings for public entertainment, education, hospital
or institutional care and sports halls</t>
    </r>
  </si>
  <si>
    <r>
      <t xml:space="preserve">Mosty, wiadukty i estakady, tunele i przejścia nadziemne
i podziemne
</t>
    </r>
    <r>
      <rPr>
        <i/>
        <sz val="10"/>
        <rFont val="Fira Sans"/>
        <family val="2"/>
        <charset val="238"/>
      </rPr>
      <t>Bridges, elevated highways, tunnels and subways</t>
    </r>
  </si>
  <si>
    <r>
      <t xml:space="preserve">Obiekty pozostałe, gdzie indziej niesklasyfikowane
</t>
    </r>
    <r>
      <rPr>
        <i/>
        <sz val="10"/>
        <rFont val="Fira Sans"/>
        <family val="2"/>
        <charset val="238"/>
      </rPr>
      <t>Other civil engineering works not elsewhere classified</t>
    </r>
  </si>
  <si>
    <r>
      <t xml:space="preserve">Ogółem 
</t>
    </r>
    <r>
      <rPr>
        <i/>
        <sz val="10"/>
        <rFont val="Fira Sans"/>
        <family val="2"/>
        <charset val="238"/>
      </rPr>
      <t>Total</t>
    </r>
  </si>
  <si>
    <r>
      <t xml:space="preserve">roboty o charakterze inwestycyjnym     
</t>
    </r>
    <r>
      <rPr>
        <i/>
        <sz val="10"/>
        <rFont val="Fira Sans"/>
        <family val="2"/>
        <charset val="238"/>
      </rPr>
      <t>works with an investment character</t>
    </r>
  </si>
  <si>
    <r>
      <t xml:space="preserve">roboty o charakterze remontowym i pozostałe
</t>
    </r>
    <r>
      <rPr>
        <i/>
        <sz val="10"/>
        <rFont val="Fira Sans"/>
        <family val="2"/>
        <charset val="238"/>
      </rPr>
      <t xml:space="preserve"> works with a restoration character and other works</t>
    </r>
  </si>
  <si>
    <r>
      <t xml:space="preserve">Mosty, wiadukty i estakady, tunele i przejścia nadziemne 
i podziemne
</t>
    </r>
    <r>
      <rPr>
        <i/>
        <sz val="10"/>
        <rFont val="Fira Sans"/>
        <family val="2"/>
        <charset val="238"/>
      </rPr>
      <t>Bridges, elevated highways, tunnels and subways</t>
    </r>
  </si>
  <si>
    <r>
      <t xml:space="preserve">Rurociągi i linie telekomunikacyjne oraz linie elektroenergetyczne przesyłowe
</t>
    </r>
    <r>
      <rPr>
        <i/>
        <sz val="10"/>
        <rFont val="Fira Sans"/>
        <family val="2"/>
        <charset val="238"/>
      </rPr>
      <t>Long-distance pipelines, communication and electricity
power lines</t>
    </r>
  </si>
  <si>
    <r>
      <t xml:space="preserve">Budowle sportowe i rekreacyjne
</t>
    </r>
    <r>
      <rPr>
        <i/>
        <sz val="10"/>
        <rFont val="Fira Sans"/>
        <family val="2"/>
        <charset val="238"/>
      </rPr>
      <t>Sports and recreation constructions</t>
    </r>
  </si>
  <si>
    <r>
      <t xml:space="preserve">Siedziba zarządu                                        
</t>
    </r>
    <r>
      <rPr>
        <i/>
        <sz val="10"/>
        <rFont val="Fira Sans"/>
        <family val="2"/>
        <charset val="238"/>
      </rPr>
      <t>Enterprise head office</t>
    </r>
  </si>
  <si>
    <r>
      <t xml:space="preserve">Miejsce wykonywania robót                      
</t>
    </r>
    <r>
      <rPr>
        <i/>
        <sz val="10"/>
        <rFont val="Fira Sans"/>
        <family val="2"/>
        <charset val="238"/>
      </rPr>
      <t>Work-site location</t>
    </r>
  </si>
  <si>
    <r>
      <t xml:space="preserve">Ogółem                               </t>
    </r>
    <r>
      <rPr>
        <i/>
        <sz val="10"/>
        <rFont val="Fira Sans"/>
        <family val="2"/>
        <charset val="238"/>
      </rPr>
      <t>Total</t>
    </r>
  </si>
  <si>
    <r>
      <t xml:space="preserve">roboty
o charakterze inwestycyjnym             </t>
    </r>
    <r>
      <rPr>
        <i/>
        <sz val="10"/>
        <rFont val="Fira Sans"/>
        <family val="2"/>
        <charset val="238"/>
      </rPr>
      <t>works with an investment character</t>
    </r>
  </si>
  <si>
    <r>
      <t xml:space="preserve">roboty o charakterze remontowym 
i pozostałe  
</t>
    </r>
    <r>
      <rPr>
        <i/>
        <sz val="10"/>
        <rFont val="Fira Sans"/>
        <family val="2"/>
        <charset val="238"/>
      </rPr>
      <t>works with a restoration character and other works</t>
    </r>
  </si>
  <si>
    <r>
      <t xml:space="preserve">roboty
o charakterze inwestycyjnym          
</t>
    </r>
    <r>
      <rPr>
        <i/>
        <sz val="10"/>
        <rFont val="Fira Sans"/>
        <family val="2"/>
        <charset val="238"/>
      </rPr>
      <t>works with an investment character</t>
    </r>
  </si>
  <si>
    <r>
      <t xml:space="preserve">w tys. zł   
</t>
    </r>
    <r>
      <rPr>
        <i/>
        <sz val="10"/>
        <rFont val="Fira Sans"/>
        <family val="2"/>
        <charset val="238"/>
      </rPr>
      <t>in thousand PLN</t>
    </r>
  </si>
  <si>
    <r>
      <t xml:space="preserve">P O L S K A
</t>
    </r>
    <r>
      <rPr>
        <b/>
        <i/>
        <sz val="10"/>
        <rFont val="Fira Sans"/>
        <family val="2"/>
        <charset val="238"/>
      </rPr>
      <t>P O L A N D</t>
    </r>
  </si>
  <si>
    <r>
      <t xml:space="preserve">Województwa
(siedziba zarządu przedsiębiorstwa)
</t>
    </r>
    <r>
      <rPr>
        <i/>
        <sz val="10"/>
        <rFont val="Fira Sans"/>
        <family val="2"/>
        <charset val="238"/>
      </rPr>
      <t>Voivodships
(enterprise head office)</t>
    </r>
  </si>
  <si>
    <r>
      <t xml:space="preserve">Polska  
</t>
    </r>
    <r>
      <rPr>
        <i/>
        <sz val="10"/>
        <rFont val="Fira Sans"/>
        <family val="2"/>
        <charset val="238"/>
      </rPr>
      <t>Poland</t>
    </r>
  </si>
  <si>
    <r>
      <t xml:space="preserve">                                                                                                             Województwa (miejsce wykonywania robót)                                                                                                                                                                </t>
    </r>
    <r>
      <rPr>
        <i/>
        <sz val="10"/>
        <rFont val="Fira Sans"/>
        <family val="2"/>
        <charset val="238"/>
      </rPr>
      <t>Voivodships (work-site location)</t>
    </r>
  </si>
  <si>
    <r>
      <t xml:space="preserve">w tys. zł
</t>
    </r>
    <r>
      <rPr>
        <i/>
        <sz val="10"/>
        <rFont val="Fira Sans"/>
        <family val="2"/>
        <charset val="238"/>
      </rPr>
      <t>in thousand PLN</t>
    </r>
  </si>
  <si>
    <r>
      <t xml:space="preserve">WYSZCZEGÓLNIENIE
</t>
    </r>
    <r>
      <rPr>
        <i/>
        <sz val="10"/>
        <color indexed="8"/>
        <rFont val="Fira Sans"/>
        <family val="2"/>
        <charset val="238"/>
      </rPr>
      <t>SPECIFICATION</t>
    </r>
  </si>
  <si>
    <r>
      <t xml:space="preserve">w tys. zł
</t>
    </r>
    <r>
      <rPr>
        <i/>
        <sz val="10"/>
        <color theme="1"/>
        <rFont val="Fira Sans"/>
        <family val="2"/>
        <charset val="238"/>
      </rPr>
      <t xml:space="preserve"> in thousand PLN</t>
    </r>
  </si>
  <si>
    <r>
      <t xml:space="preserve">TABL. 1. PRODUKCJA BUDOWLANO-MONTAŻOWA ZREALIZOWANA NA TERENIE KRAJU W LATACH 2006-2020
              </t>
    </r>
    <r>
      <rPr>
        <i/>
        <sz val="10"/>
        <rFont val="Fira Sans"/>
        <family val="2"/>
        <charset val="238"/>
      </rPr>
      <t>CONSTRUCTION AND ASSEMBLY PRODUCTION REALIZED DOMESTICALLY IN 2006-2020</t>
    </r>
  </si>
  <si>
    <r>
      <t xml:space="preserve">TABL. 2. PRODUKCJA BUDOWLANO-MONTAŻOWA ZREALIZOWANA NA TERENIE KRAJU PRZEZ JEDNOSTKI BUDOWLANE WEDŁUG
               WOJEWÓDZTW ― MIEJSCA WYKONYWANIA ROBÓT W LATACH 2016-2020
               </t>
    </r>
    <r>
      <rPr>
        <i/>
        <sz val="10"/>
        <rFont val="Fira Sans"/>
        <family val="2"/>
        <charset val="238"/>
      </rPr>
      <t>CONSTRUCTION AND ASSEMBLY PRODUCTION REALIZED DOMESTICALLY BY CONSTRUCTION ENTITIES BY VOIVODSHIPS
               ― WORK-SITE LOCATIONS IN 2016-2020</t>
    </r>
  </si>
  <si>
    <r>
      <t xml:space="preserve">TABL. 3. PRODUKCJA BUDOWLANO-MONTAŻOWA WEDŁUG WOJEWÓDZTW ― SIEDZIBY ZARZĄDU PRZEDSIĘBIORSTWA I MIEJSCA WYKONYWANIA ROBÓT W JEDNOSTKACH BUDOWLANYCH O LICZBIE PRACUJĄCYCH POWYŻEJ 9 OSÓB W 2020 R.
              </t>
    </r>
    <r>
      <rPr>
        <i/>
        <sz val="10"/>
        <color theme="1"/>
        <rFont val="Fira Sans"/>
        <family val="2"/>
        <charset val="238"/>
      </rPr>
      <t>CONSTRUCTION AND ASSEMBLY PRODUCTION BY VOIVODSHIPS ― ENTERPRISE HEAD OFFICE AND WORK-SITE LOCATION IN CONSTRUCTION ENTITIES WITH MORE THAN 9 PERSONS EMPLOYED IN 2020</t>
    </r>
  </si>
  <si>
    <r>
      <t xml:space="preserve">TABL. 4. PRODUKCJA BUDOWLANO-MONTAŻOWA ZREALIZOWANA NA TERENIE KRAJU WEDŁUG WOJEWÓDZTW ― SIEDZIBY ZARZĄDU PRZEDSIĘBIORSTWA I MIEJSCA WYKONYWANIA ROBÓT PRZEZ
               JEDNOSTKI BUDOWLANE O LICZBIE PRACUJĄCYCH POWYŻEJ 9 OSÓB W LATACH 2016-2020
               </t>
    </r>
    <r>
      <rPr>
        <i/>
        <sz val="10"/>
        <rFont val="Fira Sans"/>
        <family val="2"/>
        <charset val="238"/>
      </rPr>
      <t>CONSTRUCTION AND ASSEMBLY PRODUCTION REALIZED DOMESTICALLY BY VOIVODSHIPS ― ENTERPRISE HEAD OFFICE AND WORK-SITE LOCATION BY CONSTRUCTION ENTITIES WITH MORE
               THAN 9 PERSONS EMPLOYED IN 2016-2020</t>
    </r>
  </si>
  <si>
    <r>
      <t xml:space="preserve">TABL. 5. PRODUKCJA BUDOWLANO-MONTAŻOWA ZREALIZOWANA NA TERENIE KRAJU WEDŁUG RODZAJÓW REALIZOWANYCH OBIEKTÓW BUDOWLANYCH (KLASYFIKACJA PKOB) PRZEZ PRZEDSIĘBIORSTWA BUDOWLANE O LICZBIE PRACUJĄCYCH POWYŻEJ 9 OSÓB W LATACH 2016-2020
              </t>
    </r>
    <r>
      <rPr>
        <i/>
        <sz val="10"/>
        <rFont val="Fira Sans"/>
        <family val="2"/>
        <charset val="238"/>
      </rPr>
      <t>CONSTRUCTION AND ASSEMBLY PRODUCTION REALIZED DOMESTICALLY BY TYPES OF CONSTRUCTIONS (PKOB CLASSIFICATION) BY CONSTRUCTION ENTERPRISES WITH MORE THAN 9 PERSONS EMPLOYED IN 2016-2020</t>
    </r>
  </si>
  <si>
    <r>
      <t xml:space="preserve">Produkcja budowlano-montażowa
</t>
    </r>
    <r>
      <rPr>
        <i/>
        <sz val="10"/>
        <rFont val="Fira Sans"/>
        <family val="2"/>
        <charset val="238"/>
      </rPr>
      <t>Construction and assembly production</t>
    </r>
  </si>
  <si>
    <r>
      <t xml:space="preserve">TABL. 6. PRODUKCJA BUDOWLANO-MONTAŻOWA WEDŁUG WOJEWÓDZTW ― SIEDZIBY ZARZĄDU PRZEDSIĘBIORSTWA, RODZAJÓW REALIZOWANYCH OBIEKTÓW BUDOWLANYCH (KLASYFIKACJA PKOB) PRZEZ PRZEDSIĘBIORSTWA BUDOWLANE O LICZBIE PRACUJĄCYCH POWYŻEJ 9 OSÓB W 2020 R. 
               </t>
    </r>
    <r>
      <rPr>
        <i/>
        <sz val="10"/>
        <rFont val="Fira Sans"/>
        <family val="2"/>
        <charset val="238"/>
      </rPr>
      <t>CONSTRUCTION AND ASSEMBLY PRODUCTION BY VOIVODSHIPS ― ENTERPRISE HEAD OFFICE, BY TYPES OF CONSTRUCTIONS (PKOB CLASSIFICATION) BY CONSTRUCTION ENTERPRISES WITH MORE THAN 9 PERSONS EMPLOYED IN 2020</t>
    </r>
  </si>
  <si>
    <r>
      <t xml:space="preserve">TABL. 7. PRODUKCJA BUDOWLANO-MONTAŻOWA ZREALIZOWANA NA TERENIE KRAJU WEDŁUG PRZEWAŻAJĄCEGO RODZAJU DZIAŁALNOŚCI (KLASYFIKACJA ― GRUPY PKD 2007) ORAZ SEKTORÓW PRZEZ PRZEDSIĘBIORSTWA BUDOWLANE O LICZBIE PRACUJĄCYCH POWYŻEJ 9 OSÓB W LATACH 2016-2020
              </t>
    </r>
    <r>
      <rPr>
        <i/>
        <sz val="10"/>
        <rFont val="Fira Sans"/>
        <family val="2"/>
        <charset val="238"/>
      </rPr>
      <t>CONSTRUCTION AND ASSEMBLY PRODUCTION REALIZED DOMESTICALLY BY MAIN TYPE OF ACTIVITY (CLASSIFICATION OF ACTIVITIES 2007 ―  GROUPS) AND SECTORS BY CONSTRUCTION ENTITIES WITH MORE THAN 9 PERSONS EMPLOYED IN 2016-2020</t>
    </r>
  </si>
  <si>
    <r>
      <t xml:space="preserve">TABL. 8. PRODUKCJA BUDOWLANO-MONTAŻOWA WEDŁUG WOJEWÓDZTW ― SIEDZIBY ZARZĄDU PRZEDSIĘBIORSTWA ORAZ PRZEWAŻAJĄCEGO RODZAJU DZIAŁALNOŚCI (KLASYFIKACJA ― GRUPY PKD 2007) W PRZEDSIĘBIORSTWACH BUDOWLANYCH O LICZBIE PRACUJĄCYCH POWYŻEJ 9 OSÓB W 2020 R.
              </t>
    </r>
    <r>
      <rPr>
        <i/>
        <sz val="10"/>
        <color indexed="8"/>
        <rFont val="Fira Sans"/>
        <family val="2"/>
        <charset val="238"/>
      </rPr>
      <t>CONSTRUCTION AND ASSEMBLY PRODUCTION BY VOIVODSHIPS ― ENTERPRISE HEAD OFFICE AND MAIN TYPE OF ACTIVITY (CLASSIFICATION OF ACTIVITIES 2007 ―  GROUPS) BY CONSTRUCTION ENTITIES WITH MORE THAN 9 PERSONS EMPLOYED IN 2020</t>
    </r>
  </si>
  <si>
    <r>
      <t xml:space="preserve">TABL. 9. STRUKTURA KOSZTÓW PRODUKCJI BUDOWLANO-MONTAŻOWEJ W UKŁADZIE KALKULACYJNYM W JEDNOSTKACH BUDOWLANYCH O LICZBIE PRACUJĄCYCH POWYŻEJ 9 OSÓB W 2020 R.
               </t>
    </r>
    <r>
      <rPr>
        <i/>
        <sz val="10"/>
        <rFont val="Fira Sans"/>
        <family val="2"/>
        <charset val="238"/>
      </rPr>
      <t>STRUCTURE OF CONSTRUCTION AND ASSEMBLY PRODUCTION COSTS BY FUNCTION IN CONSTRUCTION ENTITIES WITH MORE THAN 9 PERSONS EMPLOYED IN 2020</t>
    </r>
  </si>
  <si>
    <r>
      <t xml:space="preserve">PRODUKCJA BUDOWLANO-MONTAŻOWA WYKONANA POZA GRANICAMI KRAJU ORAZ PRZECIĘTNE ZATRUDNIENIE WEDŁUG KRAJÓW ― MIEJSCA WYKONYWANIA ROBÓT, W JEDNOSTKACH BUDOWLANYCH O LICZBIE PRACUJĄCYCH POWYŻEJ 9 OSÓB W 2020 R.
</t>
    </r>
    <r>
      <rPr>
        <i/>
        <sz val="10"/>
        <rFont val="Fira Sans"/>
        <family val="2"/>
        <charset val="238"/>
      </rPr>
      <t>CONSTRUCTION AND ASSEMBLY PRODUCTION REALIZED OUTSIDE THE TERRITORY OF POLAND AND AVERAGE PAID EMPLOYMENT BY COUNTRIES ― WORK-SITE LOCATION IN CONSTRUCTION ENTITIES WITH MORE THAN 9 PERSONS EMPLOYED IN 2020</t>
    </r>
  </si>
  <si>
    <r>
      <t xml:space="preserve">TABL. 10. PRODUKCJA BUDOWLANO-MONTAŻOWA WYKONANA POZA GRANICAMI KRAJU ORAZ PRZECIĘTNE ZATRUDNIENIE WEDŁUG KRAJÓW
                  ― MIEJSCA WYKONYWANIA ROBÓT, W JEDNOSTKACH BUDOWLANYCH I NIEBUDOWLANYCH O LICZBIE PRACUJĄCYCH POWYŻEJ 9 OSÓB W 2020 R.
                  </t>
    </r>
    <r>
      <rPr>
        <i/>
        <sz val="10"/>
        <rFont val="Fira Sans"/>
        <family val="2"/>
        <charset val="238"/>
      </rPr>
      <t>CONSTRUCTION AND ASSEMBLY PRODUCTION REALIZED OUTSIDE THE TERRITORY OF POLAND AND AVERAGE PAID EMPLOYMENT
                  BY COUNTRIES ― WORK-SITE LOCATION IN CONSTRUCTION AND NON-CONSTRUCTION ENTITIES WITH MORE THAN 9 PERSONS EMPLOYED IN 2020</t>
    </r>
  </si>
  <si>
    <r>
      <rPr>
        <vertAlign val="superscript"/>
        <sz val="10"/>
        <rFont val="Fira Sans"/>
        <family val="2"/>
        <charset val="238"/>
      </rPr>
      <t xml:space="preserve">a </t>
    </r>
    <r>
      <rPr>
        <sz val="10"/>
        <rFont val="Fira Sans"/>
        <family val="2"/>
        <charset val="238"/>
      </rPr>
      <t xml:space="preserve">Białoruś, Bośnia i Hercegowina, Bułgaria, Cypr, Estonia, Gruzja, Hiszpania, Irlandia, Islandia, Izrael, Kolumbia, Kongo, Luksemburg, Kosowo, Malezja, Malta, Maroko,
  Mongolia, Norwegia, Republika Południowej Afryki, Republika Środkowoafrykańska, Rumunia, Słowenia, Stany Zjednoczone, Tajlandia, Tunezja, Turcja, Wielka Brytania,
  Włochy
</t>
    </r>
    <r>
      <rPr>
        <vertAlign val="superscript"/>
        <sz val="10"/>
        <rFont val="Fira Sans"/>
        <family val="2"/>
        <charset val="238"/>
      </rPr>
      <t>a</t>
    </r>
    <r>
      <rPr>
        <sz val="10"/>
        <rFont val="Fira Sans"/>
        <family val="2"/>
        <charset val="238"/>
      </rPr>
      <t xml:space="preserve"> </t>
    </r>
    <r>
      <rPr>
        <i/>
        <sz val="10"/>
        <rFont val="Fira Sans"/>
        <family val="2"/>
        <charset val="238"/>
      </rPr>
      <t>Belarus, Bosnia and Herzegovina, Bulgaria, Cyprus, Estonia, Georgia, Spain, Ireland, Iceland, Israel, Columbia, Congo, Luxembourg, Kosovo, Malaysia, Malta, Morocco,
  Mongolia, Norway, South Africa, Central African Republic, Romania, Slovenia, United States, Thailand, Tunisia, Turkey, United Kingdom, Italy</t>
    </r>
  </si>
  <si>
    <t xml:space="preserve">Austria, Belgia, Czechy, Dania, Finlandia, Turcja </t>
  </si>
  <si>
    <t>Austria, Belgium, Czechia, Denmark, Finland, France, Netherlands, Latvia, Luxembourg, Slovakia, Slovenia, Sweden, Hungary, United Kingdom</t>
  </si>
  <si>
    <t xml:space="preserve">Sweden </t>
  </si>
  <si>
    <t>Austria, Belgia, Czechy, Dania, Finlandia, Francja,
Litwa, Łotwa, Słowacja, Szwajcaria, Węgry, Wielka Brytania</t>
  </si>
  <si>
    <t>Austria,Czechy, Francja, Hiszpania, Holandia,
Słowacja, Słowenia, Szwajcaria, Szwecja, Węgry, Wielka Brytania</t>
  </si>
  <si>
    <r>
      <t xml:space="preserve">TABL. 11. PRODUKCJA BUDOWLANO-MONTAŻOWA WYKONANA POZA GRANICAMI KRAJU ORAZ PRZECIĘTNE ZATRUDNIENIE WEDŁUG KRAJÓW ― MIEJSCA WYKONYWANIA ROBÓT,
                 W JEDNOSTKACH BUDOWLANYCH O LICZBIE PRACUJĄCYCH POWYŻEJ 9 OSÓB W 2020 R.
                 </t>
    </r>
    <r>
      <rPr>
        <i/>
        <sz val="10"/>
        <rFont val="Fira Sans"/>
        <family val="2"/>
        <charset val="238"/>
      </rPr>
      <t>CONSTRUCTION AND ASSEMBLY PRODUCTION REALIZED OUTSIDE THE TERRITORY OF POLAND AND AVERAGE PAID EMPLOYMENT BY COUNTRIES — WORK-SITE LOCATION
                 IN CONSTRUCTION ENTITIES WITH MORE THAN 9 PERSONS EMPLOYED IN 2020</t>
    </r>
  </si>
</sst>
</file>

<file path=xl/styles.xml><?xml version="1.0" encoding="utf-8"?>
<styleSheet xmlns="http://schemas.openxmlformats.org/spreadsheetml/2006/main" xmlns:mc="http://schemas.openxmlformats.org/markup-compatibility/2006" xmlns:x14ac="http://schemas.microsoft.com/office/spreadsheetml/2009/9/ac" mc:Ignorable="x14ac">
  <numFmts count="14">
    <numFmt numFmtId="43" formatCode="_-* #,##0.00\ _z_ł_-;\-* #,##0.00\ _z_ł_-;_-* &quot;-&quot;??\ _z_ł_-;_-@_-"/>
    <numFmt numFmtId="164" formatCode="#,##0.0"/>
    <numFmt numFmtId="165" formatCode="0.0_)"/>
    <numFmt numFmtId="166" formatCode="0.0"/>
    <numFmt numFmtId="167" formatCode="0_)"/>
    <numFmt numFmtId="168" formatCode="0.0__"/>
    <numFmt numFmtId="169" formatCode="0.0___)"/>
    <numFmt numFmtId="170" formatCode="General_)"/>
    <numFmt numFmtId="171" formatCode="0______"/>
    <numFmt numFmtId="172" formatCode="&quot;$&quot;#,##0_);[Red]\(&quot;$&quot;#,##0\)"/>
    <numFmt numFmtId="173" formatCode="###\ ###\ ##0.0"/>
    <numFmt numFmtId="174" formatCode="###\ ###\ ###.0"/>
    <numFmt numFmtId="175" formatCode="#,##0.0_ ;\-#,##0.0\ "/>
    <numFmt numFmtId="176" formatCode="#,##0_ ;\-#,##0\ "/>
  </numFmts>
  <fonts count="29">
    <font>
      <sz val="11"/>
      <color theme="1"/>
      <name val="Calibri"/>
      <family val="2"/>
      <charset val="238"/>
      <scheme val="minor"/>
    </font>
    <font>
      <sz val="11"/>
      <color theme="1"/>
      <name val="Calibri"/>
      <family val="2"/>
      <charset val="238"/>
      <scheme val="minor"/>
    </font>
    <font>
      <sz val="10"/>
      <name val="Arial"/>
      <family val="2"/>
      <charset val="238"/>
    </font>
    <font>
      <sz val="11"/>
      <color theme="1"/>
      <name val="Czcionka tekstu podstawowego"/>
      <family val="2"/>
      <charset val="238"/>
    </font>
    <font>
      <sz val="11"/>
      <color indexed="8"/>
      <name val="Czcionka tekstu podstawowego"/>
      <family val="2"/>
      <charset val="238"/>
    </font>
    <font>
      <u/>
      <sz val="11"/>
      <color theme="10"/>
      <name val="Czcionka tekstu podstawowego"/>
      <family val="2"/>
      <charset val="238"/>
    </font>
    <font>
      <sz val="11"/>
      <color rgb="FF000000"/>
      <name val="Calibri"/>
      <family val="2"/>
      <scheme val="minor"/>
    </font>
    <font>
      <sz val="10"/>
      <color indexed="8"/>
      <name val="Arial"/>
      <family val="2"/>
      <charset val="238"/>
    </font>
    <font>
      <sz val="10"/>
      <name val="Arial"/>
      <family val="2"/>
      <charset val="238"/>
    </font>
    <font>
      <sz val="10"/>
      <name val="MS Sans Serif"/>
      <family val="2"/>
      <charset val="238"/>
    </font>
    <font>
      <u/>
      <sz val="10"/>
      <color indexed="12"/>
      <name val="Arial"/>
      <family val="2"/>
      <charset val="238"/>
    </font>
    <font>
      <b/>
      <sz val="10"/>
      <name val="Fira Sans"/>
      <family val="2"/>
      <charset val="238"/>
    </font>
    <font>
      <i/>
      <sz val="10"/>
      <name val="Fira Sans"/>
      <family val="2"/>
      <charset val="238"/>
    </font>
    <font>
      <sz val="10"/>
      <name val="Fira Sans"/>
      <family val="2"/>
      <charset val="238"/>
    </font>
    <font>
      <sz val="11"/>
      <color theme="1"/>
      <name val="Fira Sans"/>
      <family val="2"/>
      <charset val="238"/>
    </font>
    <font>
      <u/>
      <sz val="10"/>
      <color theme="10"/>
      <name val="Fira Sans"/>
      <family val="2"/>
      <charset val="238"/>
    </font>
    <font>
      <b/>
      <i/>
      <sz val="10"/>
      <name val="Fira Sans"/>
      <family val="2"/>
      <charset val="238"/>
    </font>
    <font>
      <sz val="10"/>
      <color theme="1"/>
      <name val="Fira Sans"/>
      <family val="2"/>
      <charset val="238"/>
    </font>
    <font>
      <b/>
      <sz val="10"/>
      <color theme="1"/>
      <name val="Fira Sans"/>
      <family val="2"/>
      <charset val="238"/>
    </font>
    <font>
      <b/>
      <sz val="10"/>
      <color rgb="FFFF0000"/>
      <name val="Fira Sans"/>
      <family val="2"/>
      <charset val="238"/>
    </font>
    <font>
      <b/>
      <i/>
      <sz val="10"/>
      <color theme="1"/>
      <name val="Fira Sans"/>
      <family val="2"/>
      <charset val="238"/>
    </font>
    <font>
      <vertAlign val="superscript"/>
      <sz val="10"/>
      <name val="Fira Sans"/>
      <family val="2"/>
      <charset val="238"/>
    </font>
    <font>
      <i/>
      <vertAlign val="superscript"/>
      <sz val="10"/>
      <name val="Fira Sans"/>
      <family val="2"/>
      <charset val="238"/>
    </font>
    <font>
      <b/>
      <sz val="10"/>
      <color indexed="8"/>
      <name val="Fira Sans"/>
      <family val="2"/>
      <charset val="238"/>
    </font>
    <font>
      <i/>
      <sz val="10"/>
      <color indexed="8"/>
      <name val="Fira Sans"/>
      <family val="2"/>
      <charset val="238"/>
    </font>
    <font>
      <sz val="10"/>
      <color indexed="8"/>
      <name val="Fira Sans"/>
      <family val="2"/>
      <charset val="238"/>
    </font>
    <font>
      <b/>
      <i/>
      <sz val="10"/>
      <color indexed="8"/>
      <name val="Fira Sans"/>
      <family val="2"/>
      <charset val="238"/>
    </font>
    <font>
      <sz val="10"/>
      <color rgb="FFFF0000"/>
      <name val="Fira Sans"/>
      <family val="2"/>
      <charset val="238"/>
    </font>
    <font>
      <i/>
      <sz val="10"/>
      <color theme="1"/>
      <name val="Fira Sans"/>
      <family val="2"/>
      <charset val="238"/>
    </font>
  </fonts>
  <fills count="2">
    <fill>
      <patternFill patternType="none"/>
    </fill>
    <fill>
      <patternFill patternType="gray125"/>
    </fill>
  </fills>
  <borders count="26">
    <border>
      <left/>
      <right/>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style="medium">
        <color indexed="64"/>
      </top>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s>
  <cellStyleXfs count="15">
    <xf numFmtId="0" fontId="0" fillId="0" borderId="0"/>
    <xf numFmtId="9" fontId="1" fillId="0" borderId="0" applyFont="0" applyFill="0" applyBorder="0" applyAlignment="0" applyProtection="0"/>
    <xf numFmtId="0" fontId="3" fillId="0" borderId="0"/>
    <xf numFmtId="0" fontId="4" fillId="0" borderId="0"/>
    <xf numFmtId="0" fontId="4" fillId="0" borderId="0"/>
    <xf numFmtId="0" fontId="5" fillId="0" borderId="0" applyNumberFormat="0" applyFill="0" applyBorder="0" applyAlignment="0" applyProtection="0"/>
    <xf numFmtId="0" fontId="2" fillId="0" borderId="0"/>
    <xf numFmtId="0" fontId="1" fillId="0" borderId="0"/>
    <xf numFmtId="0" fontId="6" fillId="0" borderId="0"/>
    <xf numFmtId="0" fontId="8" fillId="0" borderId="0"/>
    <xf numFmtId="38" fontId="9" fillId="0" borderId="0" applyFont="0" applyFill="0" applyBorder="0" applyAlignment="0" applyProtection="0"/>
    <xf numFmtId="172" fontId="9" fillId="0" borderId="0" applyFont="0" applyFill="0" applyBorder="0" applyAlignment="0" applyProtection="0"/>
    <xf numFmtId="0" fontId="10" fillId="0" borderId="0" applyNumberFormat="0" applyFill="0" applyBorder="0" applyAlignment="0" applyProtection="0">
      <alignment vertical="top"/>
      <protection locked="0"/>
    </xf>
    <xf numFmtId="9" fontId="8" fillId="0" borderId="0" applyFont="0" applyFill="0" applyBorder="0" applyAlignment="0" applyProtection="0"/>
    <xf numFmtId="43" fontId="1" fillId="0" borderId="0" applyFont="0" applyFill="0" applyBorder="0" applyAlignment="0" applyProtection="0"/>
  </cellStyleXfs>
  <cellXfs count="372">
    <xf numFmtId="0" fontId="0" fillId="0" borderId="0" xfId="0"/>
    <xf numFmtId="0" fontId="7" fillId="0" borderId="0" xfId="0" applyFont="1" applyAlignment="1"/>
    <xf numFmtId="0" fontId="2" fillId="0" borderId="0" xfId="0" applyFont="1" applyAlignment="1">
      <alignment horizontal="left" vertical="top"/>
    </xf>
    <xf numFmtId="0" fontId="7" fillId="0" borderId="0" xfId="0" applyFont="1" applyAlignment="1">
      <alignment horizontal="center" vertical="top"/>
    </xf>
    <xf numFmtId="0" fontId="11" fillId="0" borderId="0" xfId="0" applyFont="1" applyAlignment="1">
      <alignment horizontal="left" vertical="top" wrapText="1"/>
    </xf>
    <xf numFmtId="0" fontId="13" fillId="0" borderId="0" xfId="0" applyFont="1" applyAlignment="1">
      <alignment horizontal="center" vertical="top" wrapText="1"/>
    </xf>
    <xf numFmtId="0" fontId="14" fillId="0" borderId="0" xfId="0" applyFont="1" applyAlignment="1">
      <alignment horizontal="center" vertical="top"/>
    </xf>
    <xf numFmtId="0" fontId="15" fillId="0" borderId="0" xfId="5" applyFont="1" applyAlignment="1">
      <alignment horizontal="left" vertical="top" wrapText="1"/>
    </xf>
    <xf numFmtId="0" fontId="15" fillId="0" borderId="0" xfId="5" applyFont="1" applyAlignment="1">
      <alignment vertical="top" wrapText="1"/>
    </xf>
    <xf numFmtId="0" fontId="13" fillId="0" borderId="0" xfId="0" applyFont="1" applyAlignment="1">
      <alignment horizontal="left"/>
    </xf>
    <xf numFmtId="0" fontId="13" fillId="0" borderId="0" xfId="0" applyFont="1"/>
    <xf numFmtId="49" fontId="11" fillId="0" borderId="0" xfId="0" applyNumberFormat="1" applyFont="1" applyFill="1" applyBorder="1" applyAlignment="1" applyProtection="1">
      <alignment horizontal="left" wrapText="1"/>
    </xf>
    <xf numFmtId="0" fontId="11" fillId="0" borderId="19" xfId="0" applyFont="1" applyBorder="1" applyAlignment="1">
      <alignment horizontal="center"/>
    </xf>
    <xf numFmtId="164" fontId="11" fillId="0" borderId="0" xfId="0" applyNumberFormat="1" applyFont="1" applyBorder="1" applyAlignment="1">
      <alignment horizontal="right" indent="1"/>
    </xf>
    <xf numFmtId="164" fontId="11" fillId="0" borderId="7" xfId="0" applyNumberFormat="1" applyFont="1" applyBorder="1" applyAlignment="1">
      <alignment horizontal="right" indent="1"/>
    </xf>
    <xf numFmtId="164" fontId="11" fillId="0" borderId="12" xfId="0" applyNumberFormat="1" applyFont="1" applyBorder="1" applyAlignment="1">
      <alignment horizontal="right" indent="1"/>
    </xf>
    <xf numFmtId="164" fontId="11" fillId="0" borderId="0" xfId="0" applyNumberFormat="1" applyFont="1" applyAlignment="1">
      <alignment horizontal="right" indent="1"/>
    </xf>
    <xf numFmtId="164" fontId="11" fillId="0" borderId="12" xfId="0" applyNumberFormat="1" applyFont="1" applyFill="1" applyBorder="1" applyAlignment="1">
      <alignment horizontal="right" indent="1"/>
    </xf>
    <xf numFmtId="0" fontId="11" fillId="0" borderId="0" xfId="0" applyFont="1"/>
    <xf numFmtId="49" fontId="16" fillId="0" borderId="0" xfId="0" applyNumberFormat="1" applyFont="1" applyBorder="1" applyAlignment="1"/>
    <xf numFmtId="0" fontId="11" fillId="0" borderId="5" xfId="0" applyFont="1" applyBorder="1" applyAlignment="1">
      <alignment horizontal="center"/>
    </xf>
    <xf numFmtId="164" fontId="11" fillId="0" borderId="5" xfId="0" applyNumberFormat="1" applyFont="1" applyBorder="1" applyAlignment="1">
      <alignment horizontal="right" indent="1"/>
    </xf>
    <xf numFmtId="164" fontId="11" fillId="0" borderId="6" xfId="0" applyNumberFormat="1" applyFont="1" applyBorder="1" applyAlignment="1">
      <alignment horizontal="right" indent="1"/>
    </xf>
    <xf numFmtId="164" fontId="11" fillId="0" borderId="6" xfId="0" applyNumberFormat="1" applyFont="1" applyFill="1" applyBorder="1" applyAlignment="1">
      <alignment horizontal="right" indent="1"/>
    </xf>
    <xf numFmtId="49" fontId="13" fillId="0" borderId="0" xfId="0" applyNumberFormat="1" applyFont="1" applyAlignment="1">
      <alignment horizontal="left" wrapText="1" indent="1"/>
    </xf>
    <xf numFmtId="49" fontId="11" fillId="0" borderId="0" xfId="0" applyNumberFormat="1" applyFont="1" applyAlignment="1">
      <alignment horizontal="left" wrapText="1" indent="1"/>
    </xf>
    <xf numFmtId="49" fontId="16" fillId="0" borderId="0" xfId="0" applyNumberFormat="1" applyFont="1" applyAlignment="1">
      <alignment horizontal="left" indent="1"/>
    </xf>
    <xf numFmtId="164" fontId="11" fillId="0" borderId="0" xfId="0" applyNumberFormat="1" applyFont="1" applyFill="1" applyBorder="1" applyAlignment="1">
      <alignment horizontal="right" indent="1"/>
    </xf>
    <xf numFmtId="164" fontId="11" fillId="0" borderId="7" xfId="0" applyNumberFormat="1" applyFont="1" applyFill="1" applyBorder="1" applyAlignment="1">
      <alignment horizontal="right" indent="1"/>
    </xf>
    <xf numFmtId="0" fontId="13" fillId="0" borderId="5" xfId="0" applyFont="1" applyBorder="1" applyAlignment="1">
      <alignment horizontal="center"/>
    </xf>
    <xf numFmtId="164" fontId="13" fillId="0" borderId="0" xfId="0" applyNumberFormat="1" applyFont="1" applyBorder="1" applyAlignment="1">
      <alignment horizontal="right" indent="1"/>
    </xf>
    <xf numFmtId="164" fontId="13" fillId="0" borderId="7" xfId="0" applyNumberFormat="1" applyFont="1" applyBorder="1" applyAlignment="1">
      <alignment horizontal="right" indent="1"/>
    </xf>
    <xf numFmtId="164" fontId="13" fillId="0" borderId="6" xfId="0" applyNumberFormat="1" applyFont="1" applyBorder="1" applyAlignment="1">
      <alignment horizontal="right" indent="1"/>
    </xf>
    <xf numFmtId="164" fontId="13" fillId="0" borderId="0" xfId="0" applyNumberFormat="1" applyFont="1" applyFill="1" applyAlignment="1">
      <alignment horizontal="right" indent="1"/>
    </xf>
    <xf numFmtId="164" fontId="13" fillId="0" borderId="6" xfId="0" applyNumberFormat="1" applyFont="1" applyFill="1" applyBorder="1" applyAlignment="1">
      <alignment horizontal="right" indent="1"/>
    </xf>
    <xf numFmtId="49" fontId="12" fillId="0" borderId="0" xfId="0" applyNumberFormat="1" applyFont="1" applyBorder="1" applyAlignment="1" applyProtection="1">
      <alignment horizontal="left" indent="1"/>
    </xf>
    <xf numFmtId="164" fontId="13" fillId="0" borderId="0" xfId="0" applyNumberFormat="1" applyFont="1" applyFill="1" applyBorder="1" applyAlignment="1">
      <alignment horizontal="right" indent="1"/>
    </xf>
    <xf numFmtId="164" fontId="13" fillId="0" borderId="7" xfId="0" applyNumberFormat="1" applyFont="1" applyFill="1" applyBorder="1" applyAlignment="1">
      <alignment horizontal="right" indent="1"/>
    </xf>
    <xf numFmtId="164" fontId="13" fillId="0" borderId="0" xfId="0" applyNumberFormat="1" applyFont="1" applyAlignment="1">
      <alignment horizontal="right" indent="1"/>
    </xf>
    <xf numFmtId="49" fontId="12" fillId="0" borderId="0" xfId="0" applyNumberFormat="1" applyFont="1" applyAlignment="1">
      <alignment horizontal="left" indent="1"/>
    </xf>
    <xf numFmtId="164" fontId="17" fillId="0" borderId="6" xfId="0" applyNumberFormat="1" applyFont="1" applyFill="1" applyBorder="1" applyAlignment="1">
      <alignment horizontal="right" indent="1"/>
    </xf>
    <xf numFmtId="49" fontId="13" fillId="0" borderId="0" xfId="0" applyNumberFormat="1" applyFont="1" applyAlignment="1" applyProtection="1">
      <alignment horizontal="left" wrapText="1" indent="1"/>
    </xf>
    <xf numFmtId="49" fontId="12" fillId="0" borderId="0" xfId="0" applyNumberFormat="1" applyFont="1" applyBorder="1" applyAlignment="1">
      <alignment horizontal="left" wrapText="1" indent="1"/>
    </xf>
    <xf numFmtId="0" fontId="13" fillId="0" borderId="0" xfId="0" applyFont="1" applyFill="1"/>
    <xf numFmtId="168" fontId="13" fillId="0" borderId="3" xfId="0" applyNumberFormat="1" applyFont="1" applyBorder="1" applyAlignment="1">
      <alignment horizontal="center" vertical="center" wrapText="1"/>
    </xf>
    <xf numFmtId="171" fontId="13" fillId="0" borderId="3" xfId="0" applyNumberFormat="1" applyFont="1" applyBorder="1" applyAlignment="1">
      <alignment horizontal="center" vertical="center" wrapText="1"/>
    </xf>
    <xf numFmtId="0" fontId="12" fillId="0" borderId="21" xfId="0" applyFont="1" applyBorder="1" applyAlignment="1">
      <alignment horizontal="center" vertical="center" wrapText="1"/>
    </xf>
    <xf numFmtId="0" fontId="11" fillId="0" borderId="0" xfId="0" applyFont="1" applyAlignment="1">
      <alignment vertical="center"/>
    </xf>
    <xf numFmtId="49" fontId="12" fillId="0" borderId="0" xfId="0" applyNumberFormat="1" applyFont="1" applyBorder="1" applyAlignment="1">
      <alignment horizontal="left" indent="1"/>
    </xf>
    <xf numFmtId="49" fontId="12" fillId="0" borderId="7" xfId="0" applyNumberFormat="1" applyFont="1" applyBorder="1" applyAlignment="1">
      <alignment horizontal="left" indent="1"/>
    </xf>
    <xf numFmtId="49" fontId="12" fillId="0" borderId="0" xfId="0" applyNumberFormat="1" applyFont="1" applyFill="1" applyAlignment="1">
      <alignment horizontal="left" indent="1"/>
    </xf>
    <xf numFmtId="49" fontId="12" fillId="0" borderId="0" xfId="0" applyNumberFormat="1" applyFont="1" applyFill="1" applyBorder="1" applyAlignment="1">
      <alignment horizontal="left" wrapText="1" indent="1"/>
    </xf>
    <xf numFmtId="167" fontId="12" fillId="0" borderId="0" xfId="0" applyNumberFormat="1" applyFont="1" applyBorder="1" applyAlignment="1">
      <alignment horizontal="left" wrapText="1" indent="1"/>
    </xf>
    <xf numFmtId="164" fontId="19" fillId="0" borderId="6" xfId="0" applyNumberFormat="1" applyFont="1" applyBorder="1" applyAlignment="1">
      <alignment horizontal="right" indent="1"/>
    </xf>
    <xf numFmtId="3" fontId="19" fillId="0" borderId="5" xfId="0" applyNumberFormat="1" applyFont="1" applyBorder="1" applyAlignment="1">
      <alignment horizontal="right" indent="1"/>
    </xf>
    <xf numFmtId="167" fontId="16" fillId="0" borderId="0" xfId="0" applyNumberFormat="1" applyFont="1" applyAlignment="1">
      <alignment horizontal="right" indent="1"/>
    </xf>
    <xf numFmtId="167" fontId="16" fillId="0" borderId="0" xfId="0" applyNumberFormat="1" applyFont="1" applyAlignment="1">
      <alignment horizontal="right"/>
    </xf>
    <xf numFmtId="173" fontId="18" fillId="0" borderId="6" xfId="0" applyNumberFormat="1" applyFont="1" applyFill="1" applyBorder="1" applyAlignment="1" applyProtection="1">
      <alignment horizontal="right" indent="1"/>
    </xf>
    <xf numFmtId="167" fontId="16" fillId="0" borderId="0" xfId="0" applyNumberFormat="1" applyFont="1" applyAlignment="1">
      <alignment wrapText="1"/>
    </xf>
    <xf numFmtId="1" fontId="20" fillId="0" borderId="0" xfId="0" applyNumberFormat="1" applyFont="1" applyAlignment="1">
      <alignment wrapText="1"/>
    </xf>
    <xf numFmtId="1" fontId="13" fillId="0" borderId="0" xfId="0" applyNumberFormat="1" applyFont="1" applyBorder="1"/>
    <xf numFmtId="168" fontId="13" fillId="0" borderId="0" xfId="0" applyNumberFormat="1" applyFont="1"/>
    <xf numFmtId="171" fontId="13" fillId="0" borderId="0" xfId="0" applyNumberFormat="1" applyFont="1" applyBorder="1" applyAlignment="1">
      <alignment horizontal="right"/>
    </xf>
    <xf numFmtId="167" fontId="13" fillId="0" borderId="0" xfId="0" applyNumberFormat="1" applyFont="1" applyAlignment="1">
      <alignment horizontal="right"/>
    </xf>
    <xf numFmtId="49" fontId="11" fillId="0" borderId="19" xfId="0" applyNumberFormat="1" applyFont="1" applyBorder="1" applyAlignment="1"/>
    <xf numFmtId="49" fontId="16" fillId="0" borderId="20" xfId="0" applyNumberFormat="1" applyFont="1" applyBorder="1" applyAlignment="1"/>
    <xf numFmtId="49" fontId="12" fillId="0" borderId="7" xfId="0" applyNumberFormat="1" applyFont="1" applyBorder="1" applyAlignment="1">
      <alignment horizontal="left" wrapText="1" indent="1"/>
    </xf>
    <xf numFmtId="49" fontId="12" fillId="0" borderId="7" xfId="0" applyNumberFormat="1" applyFont="1" applyFill="1" applyBorder="1" applyAlignment="1">
      <alignment horizontal="left" indent="1"/>
    </xf>
    <xf numFmtId="49" fontId="13" fillId="0" borderId="5" xfId="0" applyNumberFormat="1" applyFont="1" applyBorder="1" applyAlignment="1">
      <alignment horizontal="left" indent="1"/>
    </xf>
    <xf numFmtId="0" fontId="13" fillId="0" borderId="0" xfId="0" applyFont="1" applyAlignment="1"/>
    <xf numFmtId="49" fontId="11" fillId="0" borderId="5" xfId="0" applyNumberFormat="1" applyFont="1" applyBorder="1" applyAlignment="1">
      <alignment horizontal="left" indent="1"/>
    </xf>
    <xf numFmtId="167" fontId="16" fillId="0" borderId="7" xfId="0" applyNumberFormat="1" applyFont="1" applyFill="1" applyBorder="1" applyAlignment="1">
      <alignment horizontal="left" indent="1"/>
    </xf>
    <xf numFmtId="49" fontId="11" fillId="0" borderId="0" xfId="0" applyNumberFormat="1" applyFont="1" applyBorder="1" applyAlignment="1">
      <alignment horizontal="left" indent="1"/>
    </xf>
    <xf numFmtId="3" fontId="11" fillId="0" borderId="0" xfId="0" applyNumberFormat="1" applyFont="1" applyBorder="1" applyAlignment="1">
      <alignment horizontal="right" indent="1"/>
    </xf>
    <xf numFmtId="167" fontId="16" fillId="0" borderId="0" xfId="0" applyNumberFormat="1" applyFont="1" applyBorder="1" applyAlignment="1">
      <alignment horizontal="left" indent="1"/>
    </xf>
    <xf numFmtId="170" fontId="13" fillId="0" borderId="0" xfId="0" applyNumberFormat="1" applyFont="1"/>
    <xf numFmtId="165" fontId="13" fillId="0" borderId="3" xfId="0" applyNumberFormat="1" applyFont="1" applyBorder="1" applyAlignment="1" applyProtection="1">
      <alignment horizontal="center" vertical="center" wrapText="1"/>
    </xf>
    <xf numFmtId="165" fontId="13" fillId="0" borderId="4" xfId="0" applyNumberFormat="1" applyFont="1" applyBorder="1" applyAlignment="1" applyProtection="1">
      <alignment horizontal="center" vertical="center" wrapText="1"/>
    </xf>
    <xf numFmtId="165" fontId="13" fillId="0" borderId="2" xfId="0" applyNumberFormat="1" applyFont="1" applyBorder="1" applyAlignment="1" applyProtection="1">
      <alignment horizontal="center" vertical="center" wrapText="1"/>
    </xf>
    <xf numFmtId="49" fontId="11" fillId="0" borderId="19" xfId="0" applyNumberFormat="1" applyFont="1" applyBorder="1" applyAlignment="1">
      <alignment wrapText="1"/>
    </xf>
    <xf numFmtId="166" fontId="11" fillId="0" borderId="6" xfId="0" applyNumberFormat="1" applyFont="1" applyBorder="1" applyAlignment="1">
      <alignment horizontal="right" indent="1"/>
    </xf>
    <xf numFmtId="166" fontId="11" fillId="0" borderId="12" xfId="0" applyNumberFormat="1" applyFont="1" applyBorder="1" applyAlignment="1">
      <alignment horizontal="right" indent="1"/>
    </xf>
    <xf numFmtId="166" fontId="11" fillId="0" borderId="19" xfId="0" applyNumberFormat="1" applyFont="1" applyBorder="1" applyAlignment="1">
      <alignment horizontal="right" indent="1"/>
    </xf>
    <xf numFmtId="166" fontId="11" fillId="0" borderId="0" xfId="0" applyNumberFormat="1" applyFont="1" applyAlignment="1">
      <alignment horizontal="right" indent="1"/>
    </xf>
    <xf numFmtId="170" fontId="11" fillId="0" borderId="0" xfId="0" applyNumberFormat="1" applyFont="1"/>
    <xf numFmtId="49" fontId="13" fillId="0" borderId="5" xfId="0" applyNumberFormat="1" applyFont="1" applyBorder="1" applyAlignment="1">
      <alignment wrapText="1"/>
    </xf>
    <xf numFmtId="166" fontId="13" fillId="0" borderId="6" xfId="0" applyNumberFormat="1" applyFont="1" applyBorder="1" applyAlignment="1">
      <alignment horizontal="right" indent="1"/>
    </xf>
    <xf numFmtId="166" fontId="13" fillId="0" borderId="6" xfId="0" applyNumberFormat="1" applyFont="1" applyFill="1" applyBorder="1" applyAlignment="1">
      <alignment horizontal="right" indent="1"/>
    </xf>
    <xf numFmtId="0" fontId="13" fillId="0" borderId="5" xfId="0" applyFont="1" applyFill="1" applyBorder="1" applyAlignment="1">
      <alignment horizontal="right" wrapText="1" indent="1"/>
    </xf>
    <xf numFmtId="166" fontId="13" fillId="0" borderId="5" xfId="0" applyNumberFormat="1" applyFont="1" applyFill="1" applyBorder="1" applyAlignment="1">
      <alignment horizontal="right" indent="1"/>
    </xf>
    <xf numFmtId="0" fontId="13" fillId="0" borderId="6" xfId="0" applyFont="1" applyFill="1" applyBorder="1" applyAlignment="1">
      <alignment horizontal="right" wrapText="1" indent="1"/>
    </xf>
    <xf numFmtId="166" fontId="13" fillId="0" borderId="0" xfId="0" applyNumberFormat="1" applyFont="1" applyFill="1" applyAlignment="1">
      <alignment horizontal="right" indent="1"/>
    </xf>
    <xf numFmtId="170" fontId="13" fillId="0" borderId="0" xfId="0" applyNumberFormat="1" applyFont="1" applyAlignment="1">
      <alignment vertical="top"/>
    </xf>
    <xf numFmtId="0" fontId="13" fillId="0" borderId="5" xfId="2" applyFont="1" applyFill="1" applyBorder="1" applyAlignment="1">
      <alignment horizontal="left" wrapText="1" indent="1"/>
    </xf>
    <xf numFmtId="166" fontId="13" fillId="0" borderId="5" xfId="0" applyNumberFormat="1" applyFont="1" applyBorder="1" applyAlignment="1">
      <alignment horizontal="right" indent="1"/>
    </xf>
    <xf numFmtId="166" fontId="13" fillId="0" borderId="0" xfId="0" applyNumberFormat="1" applyFont="1" applyAlignment="1">
      <alignment horizontal="right" indent="1"/>
    </xf>
    <xf numFmtId="170" fontId="13" fillId="0" borderId="0" xfId="0" applyNumberFormat="1" applyFont="1" applyAlignment="1"/>
    <xf numFmtId="165" fontId="13" fillId="0" borderId="0" xfId="0" applyNumberFormat="1" applyFont="1" applyAlignment="1">
      <alignment horizontal="right"/>
    </xf>
    <xf numFmtId="165" fontId="13" fillId="0" borderId="0" xfId="0" applyNumberFormat="1" applyFont="1"/>
    <xf numFmtId="165" fontId="13" fillId="0" borderId="0" xfId="0" applyNumberFormat="1" applyFont="1" applyBorder="1"/>
    <xf numFmtId="165" fontId="25" fillId="0" borderId="0" xfId="0" applyNumberFormat="1" applyFont="1"/>
    <xf numFmtId="165" fontId="13" fillId="0" borderId="17" xfId="0" applyNumberFormat="1" applyFont="1" applyBorder="1" applyAlignment="1">
      <alignment horizontal="center" vertical="center" wrapText="1"/>
    </xf>
    <xf numFmtId="0" fontId="13" fillId="0" borderId="14" xfId="0" applyFont="1" applyBorder="1" applyAlignment="1" applyProtection="1">
      <alignment horizontal="center" vertical="center" wrapText="1"/>
    </xf>
    <xf numFmtId="0" fontId="13" fillId="0" borderId="14" xfId="0" applyFont="1" applyBorder="1" applyAlignment="1" applyProtection="1">
      <alignment horizontal="center" vertical="center"/>
    </xf>
    <xf numFmtId="0" fontId="13" fillId="0" borderId="17" xfId="0" applyFont="1" applyBorder="1" applyAlignment="1" applyProtection="1">
      <alignment horizontal="center" vertical="center" wrapText="1"/>
    </xf>
    <xf numFmtId="0" fontId="13" fillId="0" borderId="14" xfId="0" applyFont="1" applyBorder="1" applyAlignment="1">
      <alignment horizontal="center" vertical="center" wrapText="1"/>
    </xf>
    <xf numFmtId="0" fontId="13" fillId="0" borderId="14" xfId="0" applyFont="1" applyBorder="1" applyAlignment="1">
      <alignment horizontal="center" vertical="center"/>
    </xf>
    <xf numFmtId="165" fontId="13" fillId="0" borderId="14" xfId="0" applyNumberFormat="1" applyFont="1" applyBorder="1" applyAlignment="1">
      <alignment horizontal="center" vertical="center" wrapText="1"/>
    </xf>
    <xf numFmtId="0" fontId="13" fillId="0" borderId="15" xfId="0" applyFont="1" applyBorder="1" applyAlignment="1">
      <alignment horizontal="center" vertical="center" wrapText="1"/>
    </xf>
    <xf numFmtId="165" fontId="17" fillId="0" borderId="0" xfId="0" applyNumberFormat="1" applyFont="1"/>
    <xf numFmtId="165" fontId="13" fillId="0" borderId="8" xfId="0" applyNumberFormat="1" applyFont="1" applyBorder="1" applyAlignment="1">
      <alignment horizontal="center" vertical="center" wrapText="1"/>
    </xf>
    <xf numFmtId="49" fontId="11" fillId="0" borderId="0" xfId="0" applyNumberFormat="1" applyFont="1" applyBorder="1" applyAlignment="1" applyProtection="1">
      <alignment horizontal="left" wrapText="1"/>
    </xf>
    <xf numFmtId="165" fontId="11" fillId="0" borderId="0" xfId="0" applyNumberFormat="1" applyFont="1" applyAlignment="1"/>
    <xf numFmtId="0" fontId="11" fillId="0" borderId="0" xfId="2" applyFont="1" applyFill="1" applyBorder="1" applyAlignment="1">
      <alignment horizontal="left" wrapText="1"/>
    </xf>
    <xf numFmtId="165" fontId="11" fillId="0" borderId="6" xfId="0" applyNumberFormat="1" applyFont="1" applyBorder="1"/>
    <xf numFmtId="165" fontId="13" fillId="0" borderId="0" xfId="0" applyNumberFormat="1" applyFont="1" applyAlignment="1"/>
    <xf numFmtId="0" fontId="13" fillId="0" borderId="0" xfId="2" applyFont="1" applyFill="1" applyBorder="1" applyAlignment="1">
      <alignment horizontal="left" wrapText="1" indent="1"/>
    </xf>
    <xf numFmtId="165" fontId="13" fillId="0" borderId="6" xfId="0" applyNumberFormat="1" applyFont="1" applyBorder="1"/>
    <xf numFmtId="0" fontId="13" fillId="0" borderId="0" xfId="2" applyFont="1" applyBorder="1" applyAlignment="1">
      <alignment horizontal="left" wrapText="1" indent="1"/>
    </xf>
    <xf numFmtId="165" fontId="17" fillId="0" borderId="0" xfId="0" applyNumberFormat="1" applyFont="1" applyAlignment="1"/>
    <xf numFmtId="49" fontId="23" fillId="0" borderId="0" xfId="0" applyNumberFormat="1" applyFont="1" applyAlignment="1">
      <alignment horizontal="left" wrapText="1"/>
    </xf>
    <xf numFmtId="0" fontId="13" fillId="0" borderId="5" xfId="2" applyFont="1" applyBorder="1" applyAlignment="1">
      <alignment horizontal="left" wrapText="1" indent="1"/>
    </xf>
    <xf numFmtId="165" fontId="17" fillId="0" borderId="24" xfId="0" applyNumberFormat="1" applyFont="1" applyBorder="1"/>
    <xf numFmtId="165" fontId="17" fillId="0" borderId="0" xfId="0" applyNumberFormat="1" applyFont="1" applyBorder="1"/>
    <xf numFmtId="166" fontId="17" fillId="0" borderId="0" xfId="0" applyNumberFormat="1" applyFont="1"/>
    <xf numFmtId="169" fontId="17" fillId="0" borderId="0" xfId="0" applyNumberFormat="1" applyFont="1" applyFill="1"/>
    <xf numFmtId="0" fontId="17" fillId="0" borderId="0" xfId="0" applyFont="1"/>
    <xf numFmtId="1" fontId="13" fillId="0" borderId="14" xfId="2" applyNumberFormat="1" applyFont="1" applyFill="1" applyBorder="1" applyAlignment="1">
      <alignment horizontal="center" vertical="center" wrapText="1"/>
    </xf>
    <xf numFmtId="0" fontId="17" fillId="0" borderId="0" xfId="0" applyFont="1" applyAlignment="1">
      <alignment horizontal="center" vertical="center" wrapText="1"/>
    </xf>
    <xf numFmtId="1" fontId="13" fillId="0" borderId="15" xfId="2" applyNumberFormat="1" applyFont="1" applyFill="1" applyBorder="1" applyAlignment="1">
      <alignment horizontal="center" vertical="center" wrapText="1"/>
    </xf>
    <xf numFmtId="0" fontId="13" fillId="0" borderId="14" xfId="2" applyFont="1" applyFill="1" applyBorder="1" applyAlignment="1">
      <alignment horizontal="center" vertical="center" wrapText="1"/>
    </xf>
    <xf numFmtId="0" fontId="13" fillId="0" borderId="15" xfId="2" applyFont="1" applyFill="1" applyBorder="1" applyAlignment="1">
      <alignment horizontal="center" vertical="center" wrapText="1"/>
    </xf>
    <xf numFmtId="49" fontId="11" fillId="0" borderId="19" xfId="0" applyNumberFormat="1" applyFont="1" applyBorder="1" applyAlignment="1" applyProtection="1">
      <alignment horizontal="left" wrapText="1"/>
    </xf>
    <xf numFmtId="164" fontId="18" fillId="0" borderId="6" xfId="0" applyNumberFormat="1" applyFont="1" applyBorder="1" applyAlignment="1">
      <alignment horizontal="right" indent="1"/>
    </xf>
    <xf numFmtId="164" fontId="18" fillId="0" borderId="12" xfId="0" applyNumberFormat="1" applyFont="1" applyFill="1" applyBorder="1" applyAlignment="1" applyProtection="1">
      <alignment horizontal="right" indent="1"/>
    </xf>
    <xf numFmtId="164" fontId="18" fillId="0" borderId="0" xfId="0" applyNumberFormat="1" applyFont="1" applyFill="1" applyAlignment="1" applyProtection="1">
      <alignment horizontal="right" indent="1"/>
    </xf>
    <xf numFmtId="164" fontId="18" fillId="0" borderId="12" xfId="0" applyNumberFormat="1" applyFont="1" applyBorder="1" applyAlignment="1">
      <alignment horizontal="right" indent="1"/>
    </xf>
    <xf numFmtId="164" fontId="18" fillId="0" borderId="0" xfId="0" applyNumberFormat="1" applyFont="1" applyAlignment="1">
      <alignment horizontal="right" indent="1"/>
    </xf>
    <xf numFmtId="164" fontId="18" fillId="0" borderId="20" xfId="0" applyNumberFormat="1" applyFont="1" applyFill="1" applyBorder="1" applyAlignment="1" applyProtection="1">
      <alignment horizontal="right" indent="1"/>
    </xf>
    <xf numFmtId="49" fontId="25" fillId="0" borderId="5" xfId="0" applyNumberFormat="1" applyFont="1" applyBorder="1" applyAlignment="1">
      <alignment horizontal="left" wrapText="1" indent="1"/>
    </xf>
    <xf numFmtId="164" fontId="17" fillId="0" borderId="6" xfId="0" applyNumberFormat="1" applyFont="1" applyBorder="1" applyAlignment="1">
      <alignment horizontal="right" indent="1"/>
    </xf>
    <xf numFmtId="164" fontId="17" fillId="0" borderId="5" xfId="0" applyNumberFormat="1" applyFont="1" applyBorder="1"/>
    <xf numFmtId="174" fontId="17" fillId="0" borderId="0" xfId="0" applyNumberFormat="1" applyFont="1" applyFill="1" applyAlignment="1" applyProtection="1">
      <alignment horizontal="right"/>
    </xf>
    <xf numFmtId="164" fontId="17" fillId="0" borderId="0" xfId="0" applyNumberFormat="1" applyFont="1" applyAlignment="1">
      <alignment horizontal="right" indent="1"/>
    </xf>
    <xf numFmtId="49" fontId="13" fillId="0" borderId="5" xfId="0" applyNumberFormat="1" applyFont="1" applyBorder="1" applyAlignment="1">
      <alignment horizontal="left" wrapText="1" indent="1"/>
    </xf>
    <xf numFmtId="0" fontId="11" fillId="0" borderId="5" xfId="2" applyFont="1" applyFill="1" applyBorder="1" applyAlignment="1">
      <alignment horizontal="left" wrapText="1"/>
    </xf>
    <xf numFmtId="164" fontId="18" fillId="0" borderId="7" xfId="0" applyNumberFormat="1" applyFont="1" applyBorder="1" applyAlignment="1">
      <alignment horizontal="right" indent="1"/>
    </xf>
    <xf numFmtId="0" fontId="18" fillId="0" borderId="0" xfId="0" applyFont="1"/>
    <xf numFmtId="164" fontId="17" fillId="0" borderId="7" xfId="0" applyNumberFormat="1" applyFont="1" applyBorder="1" applyAlignment="1">
      <alignment horizontal="right" indent="1"/>
    </xf>
    <xf numFmtId="49" fontId="23" fillId="0" borderId="5" xfId="0" applyNumberFormat="1" applyFont="1" applyBorder="1" applyAlignment="1">
      <alignment horizontal="left" wrapText="1"/>
    </xf>
    <xf numFmtId="170" fontId="17" fillId="0" borderId="0" xfId="0" applyNumberFormat="1" applyFont="1"/>
    <xf numFmtId="170" fontId="13" fillId="0" borderId="17" xfId="0" applyNumberFormat="1" applyFont="1" applyBorder="1" applyAlignment="1" applyProtection="1">
      <alignment horizontal="center" vertical="center" wrapText="1"/>
    </xf>
    <xf numFmtId="0" fontId="13" fillId="0" borderId="14" xfId="0" applyFont="1" applyFill="1" applyBorder="1" applyAlignment="1" applyProtection="1">
      <alignment horizontal="center" vertical="center"/>
    </xf>
    <xf numFmtId="0" fontId="13" fillId="0" borderId="14" xfId="0" applyFont="1" applyFill="1" applyBorder="1" applyAlignment="1" applyProtection="1">
      <alignment horizontal="center" vertical="center" wrapText="1"/>
    </xf>
    <xf numFmtId="0" fontId="13" fillId="0" borderId="17" xfId="0" applyFont="1" applyFill="1" applyBorder="1" applyAlignment="1" applyProtection="1">
      <alignment horizontal="center" vertical="center" wrapText="1"/>
    </xf>
    <xf numFmtId="0" fontId="13" fillId="0" borderId="14" xfId="0" applyFont="1" applyFill="1" applyBorder="1" applyAlignment="1">
      <alignment horizontal="center" vertical="center" wrapText="1"/>
    </xf>
    <xf numFmtId="0" fontId="13" fillId="0" borderId="14" xfId="0" applyFont="1" applyFill="1" applyBorder="1" applyAlignment="1">
      <alignment horizontal="center" vertical="center"/>
    </xf>
    <xf numFmtId="165" fontId="13" fillId="0" borderId="14" xfId="0" applyNumberFormat="1" applyFont="1" applyFill="1" applyBorder="1" applyAlignment="1">
      <alignment horizontal="center" vertical="center" wrapText="1"/>
    </xf>
    <xf numFmtId="0" fontId="13" fillId="0" borderId="15" xfId="0" applyFont="1" applyFill="1" applyBorder="1" applyAlignment="1">
      <alignment horizontal="center" vertical="center" wrapText="1"/>
    </xf>
    <xf numFmtId="0" fontId="17" fillId="0" borderId="9" xfId="0" applyFont="1" applyBorder="1" applyAlignment="1">
      <alignment horizontal="center" vertical="center" wrapText="1"/>
    </xf>
    <xf numFmtId="49" fontId="11" fillId="0" borderId="5" xfId="0" applyNumberFormat="1" applyFont="1" applyBorder="1" applyAlignment="1">
      <alignment wrapText="1"/>
    </xf>
    <xf numFmtId="173" fontId="18" fillId="0" borderId="12" xfId="0" applyNumberFormat="1" applyFont="1" applyFill="1" applyBorder="1" applyAlignment="1" applyProtection="1">
      <alignment horizontal="right" indent="1"/>
    </xf>
    <xf numFmtId="173" fontId="18" fillId="0" borderId="0" xfId="0" applyNumberFormat="1" applyFont="1" applyFill="1" applyAlignment="1" applyProtection="1">
      <alignment horizontal="right" indent="1"/>
    </xf>
    <xf numFmtId="170" fontId="11" fillId="0" borderId="0" xfId="0" applyNumberFormat="1" applyFont="1" applyAlignment="1"/>
    <xf numFmtId="49" fontId="11" fillId="0" borderId="5" xfId="0" applyNumberFormat="1" applyFont="1" applyBorder="1" applyAlignment="1">
      <alignment horizontal="left" wrapText="1"/>
    </xf>
    <xf numFmtId="164" fontId="18" fillId="0" borderId="6" xfId="0" applyNumberFormat="1" applyFont="1" applyFill="1" applyBorder="1" applyAlignment="1" applyProtection="1">
      <alignment horizontal="right" indent="1"/>
    </xf>
    <xf numFmtId="49" fontId="11" fillId="0" borderId="5" xfId="0" applyNumberFormat="1" applyFont="1" applyBorder="1" applyAlignment="1">
      <alignment horizontal="left" wrapText="1" indent="1"/>
    </xf>
    <xf numFmtId="49" fontId="13" fillId="0" borderId="5" xfId="0" applyNumberFormat="1" applyFont="1" applyBorder="1" applyAlignment="1">
      <alignment horizontal="left" wrapText="1" indent="2"/>
    </xf>
    <xf numFmtId="164" fontId="17" fillId="0" borderId="0" xfId="0" applyNumberFormat="1" applyFont="1" applyFill="1" applyAlignment="1" applyProtection="1">
      <alignment horizontal="right" indent="1"/>
    </xf>
    <xf numFmtId="164" fontId="17" fillId="0" borderId="6" xfId="0" applyNumberFormat="1" applyFont="1" applyFill="1" applyBorder="1" applyAlignment="1" applyProtection="1">
      <alignment horizontal="right" indent="1"/>
    </xf>
    <xf numFmtId="173" fontId="17" fillId="0" borderId="6" xfId="0" applyNumberFormat="1" applyFont="1" applyFill="1" applyBorder="1" applyAlignment="1" applyProtection="1">
      <alignment horizontal="right" indent="1"/>
    </xf>
    <xf numFmtId="173" fontId="17" fillId="0" borderId="0" xfId="0" applyNumberFormat="1" applyFont="1" applyFill="1" applyAlignment="1" applyProtection="1">
      <alignment horizontal="right" indent="1"/>
    </xf>
    <xf numFmtId="170" fontId="17" fillId="0" borderId="0" xfId="0" applyNumberFormat="1" applyFont="1" applyAlignment="1"/>
    <xf numFmtId="170" fontId="17" fillId="0" borderId="0" xfId="0" applyNumberFormat="1" applyFont="1" applyAlignment="1">
      <alignment horizontal="left" indent="2"/>
    </xf>
    <xf numFmtId="49" fontId="13" fillId="0" borderId="5" xfId="0" applyNumberFormat="1" applyFont="1" applyFill="1" applyBorder="1" applyAlignment="1">
      <alignment horizontal="left" wrapText="1" indent="2"/>
    </xf>
    <xf numFmtId="170" fontId="17" fillId="0" borderId="0" xfId="0" applyNumberFormat="1" applyFont="1" applyFill="1" applyAlignment="1"/>
    <xf numFmtId="49" fontId="13" fillId="0" borderId="5" xfId="0" applyNumberFormat="1" applyFont="1" applyBorder="1" applyAlignment="1" applyProtection="1">
      <alignment horizontal="left" wrapText="1" indent="2"/>
    </xf>
    <xf numFmtId="49" fontId="13" fillId="0" borderId="5" xfId="0" applyNumberFormat="1" applyFont="1" applyBorder="1" applyAlignment="1" applyProtection="1">
      <alignment horizontal="left" wrapText="1" indent="3"/>
    </xf>
    <xf numFmtId="49" fontId="13" fillId="0" borderId="0" xfId="0" applyNumberFormat="1" applyFont="1" applyFill="1" applyBorder="1"/>
    <xf numFmtId="164" fontId="18" fillId="0" borderId="7" xfId="0" applyNumberFormat="1" applyFont="1" applyFill="1" applyBorder="1" applyAlignment="1" applyProtection="1">
      <alignment horizontal="right" indent="1"/>
    </xf>
    <xf numFmtId="164" fontId="18" fillId="0" borderId="0" xfId="0" applyNumberFormat="1" applyFont="1" applyFill="1" applyBorder="1" applyAlignment="1" applyProtection="1">
      <alignment horizontal="right" indent="1"/>
    </xf>
    <xf numFmtId="173" fontId="18" fillId="0" borderId="7" xfId="0" applyNumberFormat="1" applyFont="1" applyFill="1" applyBorder="1" applyAlignment="1" applyProtection="1">
      <alignment horizontal="right" indent="1"/>
    </xf>
    <xf numFmtId="170" fontId="18" fillId="0" borderId="0" xfId="0" applyNumberFormat="1" applyFont="1" applyAlignment="1"/>
    <xf numFmtId="164" fontId="17" fillId="0" borderId="7" xfId="0" applyNumberFormat="1" applyFont="1" applyFill="1" applyBorder="1" applyAlignment="1" applyProtection="1">
      <alignment horizontal="right" indent="1"/>
    </xf>
    <xf numFmtId="164" fontId="17" fillId="0" borderId="0" xfId="0" applyNumberFormat="1" applyFont="1" applyFill="1" applyBorder="1" applyAlignment="1" applyProtection="1">
      <alignment horizontal="right" indent="1"/>
    </xf>
    <xf numFmtId="173" fontId="17" fillId="0" borderId="7" xfId="0" applyNumberFormat="1" applyFont="1" applyFill="1" applyBorder="1" applyAlignment="1" applyProtection="1">
      <alignment horizontal="right" indent="1"/>
    </xf>
    <xf numFmtId="170" fontId="18" fillId="0" borderId="0" xfId="0" applyNumberFormat="1" applyFont="1"/>
    <xf numFmtId="170" fontId="17" fillId="0" borderId="0" xfId="0" applyNumberFormat="1" applyFont="1" applyFill="1"/>
    <xf numFmtId="49" fontId="13" fillId="0" borderId="0" xfId="0" applyNumberFormat="1" applyFont="1" applyBorder="1" applyAlignment="1" applyProtection="1">
      <alignment horizontal="left" wrapText="1" indent="2"/>
    </xf>
    <xf numFmtId="0" fontId="17" fillId="0" borderId="0" xfId="0" applyFont="1" applyBorder="1"/>
    <xf numFmtId="0" fontId="17" fillId="0" borderId="14" xfId="2" applyFont="1" applyFill="1" applyBorder="1" applyAlignment="1">
      <alignment horizontal="center" vertical="center" wrapText="1"/>
    </xf>
    <xf numFmtId="0" fontId="17" fillId="0" borderId="15" xfId="2" applyFont="1" applyFill="1" applyBorder="1" applyAlignment="1">
      <alignment horizontal="center" vertical="center" wrapText="1"/>
    </xf>
    <xf numFmtId="164" fontId="11" fillId="0" borderId="6" xfId="0" quotePrefix="1" applyNumberFormat="1" applyFont="1" applyBorder="1" applyAlignment="1" applyProtection="1">
      <alignment horizontal="right" indent="1"/>
    </xf>
    <xf numFmtId="164" fontId="11" fillId="0" borderId="12" xfId="0" quotePrefix="1" applyNumberFormat="1" applyFont="1" applyBorder="1" applyAlignment="1" applyProtection="1">
      <alignment horizontal="right" indent="1"/>
    </xf>
    <xf numFmtId="164" fontId="18" fillId="0" borderId="20" xfId="0" applyNumberFormat="1" applyFont="1" applyBorder="1" applyAlignment="1">
      <alignment horizontal="right" indent="1"/>
    </xf>
    <xf numFmtId="2" fontId="11" fillId="0" borderId="5" xfId="0" applyNumberFormat="1" applyFont="1" applyBorder="1" applyAlignment="1">
      <alignment horizontal="left" wrapText="1"/>
    </xf>
    <xf numFmtId="164" fontId="18" fillId="0" borderId="0" xfId="0" applyNumberFormat="1" applyFont="1" applyBorder="1" applyAlignment="1">
      <alignment horizontal="right" indent="1"/>
    </xf>
    <xf numFmtId="164" fontId="17" fillId="0" borderId="5" xfId="0" applyNumberFormat="1" applyFont="1" applyBorder="1" applyAlignment="1">
      <alignment horizontal="right" indent="1"/>
    </xf>
    <xf numFmtId="164" fontId="13" fillId="0" borderId="6" xfId="0" applyNumberFormat="1" applyFont="1" applyBorder="1" applyAlignment="1" applyProtection="1">
      <alignment horizontal="right" indent="1"/>
    </xf>
    <xf numFmtId="164" fontId="17" fillId="0" borderId="0" xfId="0" applyNumberFormat="1" applyFont="1" applyBorder="1" applyAlignment="1">
      <alignment horizontal="right" indent="1"/>
    </xf>
    <xf numFmtId="164" fontId="13" fillId="0" borderId="6" xfId="0" quotePrefix="1" applyNumberFormat="1" applyFont="1" applyBorder="1" applyAlignment="1" applyProtection="1">
      <alignment horizontal="right" indent="1"/>
    </xf>
    <xf numFmtId="164" fontId="11" fillId="0" borderId="6" xfId="0" applyNumberFormat="1" applyFont="1" applyBorder="1" applyAlignment="1" applyProtection="1">
      <alignment horizontal="right" indent="1"/>
    </xf>
    <xf numFmtId="49" fontId="13" fillId="0" borderId="5" xfId="0" applyNumberFormat="1" applyFont="1" applyFill="1" applyBorder="1" applyAlignment="1">
      <alignment horizontal="left" wrapText="1" indent="1"/>
    </xf>
    <xf numFmtId="164" fontId="17" fillId="0" borderId="7" xfId="0" applyNumberFormat="1" applyFont="1" applyFill="1" applyBorder="1" applyAlignment="1">
      <alignment horizontal="right" indent="1"/>
    </xf>
    <xf numFmtId="164" fontId="17" fillId="0" borderId="0" xfId="0" applyNumberFormat="1" applyFont="1" applyFill="1" applyAlignment="1">
      <alignment horizontal="right" indent="1"/>
    </xf>
    <xf numFmtId="0" fontId="17" fillId="0" borderId="0" xfId="0" applyFont="1" applyFill="1"/>
    <xf numFmtId="164" fontId="13" fillId="0" borderId="6" xfId="0" quotePrefix="1" applyNumberFormat="1" applyFont="1" applyFill="1" applyBorder="1" applyAlignment="1" applyProtection="1">
      <alignment horizontal="right" indent="1"/>
    </xf>
    <xf numFmtId="164" fontId="18" fillId="0" borderId="6" xfId="0" applyNumberFormat="1" applyFont="1" applyFill="1" applyBorder="1" applyAlignment="1">
      <alignment horizontal="right" indent="1"/>
    </xf>
    <xf numFmtId="164" fontId="18" fillId="0" borderId="7" xfId="0" applyNumberFormat="1" applyFont="1" applyFill="1" applyBorder="1" applyAlignment="1">
      <alignment horizontal="right" indent="1"/>
    </xf>
    <xf numFmtId="49" fontId="13" fillId="0" borderId="5" xfId="0" applyNumberFormat="1" applyFont="1" applyBorder="1" applyAlignment="1" applyProtection="1">
      <alignment horizontal="left" wrapText="1" indent="1"/>
    </xf>
    <xf numFmtId="164" fontId="17" fillId="0" borderId="0" xfId="0" applyNumberFormat="1" applyFont="1"/>
    <xf numFmtId="0" fontId="27" fillId="0" borderId="0" xfId="0" applyFont="1"/>
    <xf numFmtId="164" fontId="13" fillId="0" borderId="14" xfId="2" applyNumberFormat="1" applyFont="1" applyBorder="1" applyAlignment="1">
      <alignment horizontal="center" vertical="center" wrapText="1"/>
    </xf>
    <xf numFmtId="164" fontId="13" fillId="0" borderId="3" xfId="2" applyNumberFormat="1" applyFont="1" applyBorder="1" applyAlignment="1">
      <alignment horizontal="center" vertical="center" wrapText="1"/>
    </xf>
    <xf numFmtId="164" fontId="13" fillId="0" borderId="4" xfId="2" applyNumberFormat="1" applyFont="1" applyBorder="1" applyAlignment="1">
      <alignment horizontal="center" vertical="center" wrapText="1"/>
    </xf>
    <xf numFmtId="164" fontId="13" fillId="0" borderId="15" xfId="2" applyNumberFormat="1" applyFont="1" applyBorder="1" applyAlignment="1">
      <alignment horizontal="center" vertical="center" wrapText="1"/>
    </xf>
    <xf numFmtId="0" fontId="11" fillId="0" borderId="0" xfId="3" applyFont="1" applyBorder="1" applyAlignment="1">
      <alignment horizontal="left" wrapText="1"/>
    </xf>
    <xf numFmtId="0" fontId="11" fillId="0" borderId="0" xfId="3" applyFont="1" applyBorder="1" applyAlignment="1">
      <alignment horizontal="center" wrapText="1"/>
    </xf>
    <xf numFmtId="49" fontId="16" fillId="0" borderId="0" xfId="0" applyNumberFormat="1" applyFont="1" applyBorder="1" applyAlignment="1" applyProtection="1">
      <alignment horizontal="left" vertical="center"/>
    </xf>
    <xf numFmtId="0" fontId="13" fillId="0" borderId="0" xfId="3" applyFont="1" applyBorder="1" applyAlignment="1">
      <alignment wrapText="1"/>
    </xf>
    <xf numFmtId="0" fontId="18" fillId="0" borderId="0" xfId="3" applyFont="1" applyBorder="1" applyAlignment="1">
      <alignment horizontal="center" wrapText="1"/>
    </xf>
    <xf numFmtId="0" fontId="13" fillId="0" borderId="0" xfId="3" applyFont="1" applyBorder="1" applyAlignment="1">
      <alignment horizontal="left" wrapText="1" indent="1"/>
    </xf>
    <xf numFmtId="0" fontId="13" fillId="0" borderId="5" xfId="3" applyFont="1" applyBorder="1" applyAlignment="1">
      <alignment horizontal="center" wrapText="1"/>
    </xf>
    <xf numFmtId="164" fontId="13" fillId="0" borderId="7" xfId="2" applyNumberFormat="1" applyFont="1" applyBorder="1" applyAlignment="1">
      <alignment horizontal="right" indent="1"/>
    </xf>
    <xf numFmtId="164" fontId="17" fillId="0" borderId="6" xfId="2" applyNumberFormat="1" applyFont="1" applyBorder="1" applyAlignment="1">
      <alignment horizontal="right" indent="1"/>
    </xf>
    <xf numFmtId="164" fontId="13" fillId="0" borderId="5" xfId="3" applyNumberFormat="1" applyFont="1" applyBorder="1" applyAlignment="1">
      <alignment horizontal="right" indent="1"/>
    </xf>
    <xf numFmtId="0" fontId="17" fillId="0" borderId="5" xfId="3" applyFont="1" applyBorder="1" applyAlignment="1">
      <alignment horizontal="center" wrapText="1"/>
    </xf>
    <xf numFmtId="164" fontId="17" fillId="0" borderId="0" xfId="3" applyNumberFormat="1" applyFont="1" applyBorder="1" applyAlignment="1">
      <alignment horizontal="right" indent="1"/>
    </xf>
    <xf numFmtId="164" fontId="13" fillId="0" borderId="0" xfId="3" applyNumberFormat="1" applyFont="1" applyBorder="1" applyAlignment="1">
      <alignment horizontal="right" indent="1"/>
    </xf>
    <xf numFmtId="164" fontId="13" fillId="0" borderId="0" xfId="4" applyNumberFormat="1" applyFont="1" applyBorder="1" applyAlignment="1" applyProtection="1">
      <alignment horizontal="right" indent="1"/>
    </xf>
    <xf numFmtId="164" fontId="13" fillId="0" borderId="6" xfId="2" applyNumberFormat="1" applyFont="1" applyBorder="1" applyAlignment="1">
      <alignment horizontal="right" indent="1"/>
    </xf>
    <xf numFmtId="164" fontId="17" fillId="0" borderId="5" xfId="3" applyNumberFormat="1" applyFont="1" applyBorder="1" applyAlignment="1">
      <alignment horizontal="right" indent="1"/>
    </xf>
    <xf numFmtId="164" fontId="17" fillId="0" borderId="5" xfId="0" applyNumberFormat="1" applyFont="1" applyFill="1" applyBorder="1" applyAlignment="1" applyProtection="1">
      <alignment horizontal="right" indent="1"/>
    </xf>
    <xf numFmtId="164" fontId="13" fillId="0" borderId="0" xfId="2" applyNumberFormat="1" applyFont="1" applyBorder="1" applyAlignment="1">
      <alignment horizontal="right" indent="1"/>
    </xf>
    <xf numFmtId="0" fontId="13" fillId="0" borderId="0" xfId="2" applyFont="1" applyBorder="1"/>
    <xf numFmtId="164" fontId="13" fillId="0" borderId="6" xfId="3" applyNumberFormat="1" applyFont="1" applyBorder="1" applyAlignment="1">
      <alignment horizontal="right" indent="1"/>
    </xf>
    <xf numFmtId="0" fontId="17" fillId="0" borderId="5" xfId="0" applyFont="1" applyBorder="1" applyAlignment="1">
      <alignment horizontal="center" wrapText="1"/>
    </xf>
    <xf numFmtId="0" fontId="17" fillId="0" borderId="0" xfId="0" applyFont="1" applyAlignment="1">
      <alignment horizontal="center" wrapText="1"/>
    </xf>
    <xf numFmtId="0" fontId="17" fillId="0" borderId="0" xfId="0" applyFont="1" applyAlignment="1">
      <alignment vertical="center"/>
    </xf>
    <xf numFmtId="0" fontId="13" fillId="0" borderId="3" xfId="0" applyFont="1" applyBorder="1" applyAlignment="1" applyProtection="1">
      <alignment horizontal="center" vertical="center" wrapText="1"/>
    </xf>
    <xf numFmtId="0" fontId="13" fillId="0" borderId="3" xfId="0" applyFont="1" applyBorder="1" applyAlignment="1" applyProtection="1">
      <alignment horizontal="center" vertical="center"/>
    </xf>
    <xf numFmtId="0" fontId="13" fillId="0" borderId="3" xfId="0" applyFont="1" applyBorder="1" applyAlignment="1">
      <alignment horizontal="center" vertical="center" wrapText="1"/>
    </xf>
    <xf numFmtId="0" fontId="13" fillId="0" borderId="3" xfId="0" applyFont="1" applyBorder="1" applyAlignment="1">
      <alignment horizontal="center" vertical="center"/>
    </xf>
    <xf numFmtId="165" fontId="13" fillId="0" borderId="3" xfId="0" applyNumberFormat="1" applyFont="1" applyBorder="1" applyAlignment="1">
      <alignment horizontal="center" vertical="center" wrapText="1"/>
    </xf>
    <xf numFmtId="0" fontId="13" fillId="0" borderId="4" xfId="0" applyFont="1" applyBorder="1" applyAlignment="1">
      <alignment horizontal="center" vertical="center" wrapText="1"/>
    </xf>
    <xf numFmtId="0" fontId="17" fillId="0" borderId="0" xfId="0" applyFont="1" applyAlignment="1"/>
    <xf numFmtId="164" fontId="11" fillId="0" borderId="20" xfId="0" applyNumberFormat="1" applyFont="1" applyBorder="1" applyAlignment="1">
      <alignment horizontal="right" indent="1"/>
    </xf>
    <xf numFmtId="49" fontId="13" fillId="0" borderId="5" xfId="0" applyNumberFormat="1" applyFont="1" applyBorder="1" applyAlignment="1" applyProtection="1">
      <alignment horizontal="left" indent="1"/>
    </xf>
    <xf numFmtId="0" fontId="17" fillId="0" borderId="14" xfId="0" applyFont="1" applyBorder="1" applyAlignment="1">
      <alignment horizontal="center" vertical="center" wrapText="1"/>
    </xf>
    <xf numFmtId="0" fontId="17" fillId="0" borderId="15" xfId="0" applyFont="1" applyBorder="1" applyAlignment="1">
      <alignment horizontal="center" vertical="center" wrapText="1"/>
    </xf>
    <xf numFmtId="164" fontId="11" fillId="0" borderId="20" xfId="0" applyNumberFormat="1" applyFont="1" applyFill="1" applyBorder="1" applyAlignment="1">
      <alignment horizontal="right" indent="1"/>
    </xf>
    <xf numFmtId="49" fontId="13" fillId="0" borderId="24" xfId="0" applyNumberFormat="1" applyFont="1" applyBorder="1" applyAlignment="1" applyProtection="1">
      <alignment horizontal="left" wrapText="1" indent="2"/>
    </xf>
    <xf numFmtId="164" fontId="11" fillId="0" borderId="22" xfId="0" applyNumberFormat="1" applyFont="1" applyBorder="1" applyAlignment="1">
      <alignment horizontal="right" indent="1"/>
    </xf>
    <xf numFmtId="164" fontId="17" fillId="0" borderId="25" xfId="0" applyNumberFormat="1" applyFont="1" applyFill="1" applyBorder="1" applyAlignment="1" applyProtection="1">
      <alignment horizontal="right" indent="1"/>
    </xf>
    <xf numFmtId="164" fontId="11" fillId="0" borderId="23" xfId="0" applyNumberFormat="1" applyFont="1" applyBorder="1" applyAlignment="1">
      <alignment horizontal="right" indent="1"/>
    </xf>
    <xf numFmtId="164" fontId="11" fillId="0" borderId="25" xfId="0" applyNumberFormat="1" applyFont="1" applyBorder="1" applyAlignment="1">
      <alignment horizontal="right" indent="1"/>
    </xf>
    <xf numFmtId="164" fontId="17" fillId="0" borderId="23" xfId="0" applyNumberFormat="1" applyFont="1" applyFill="1" applyBorder="1" applyAlignment="1" applyProtection="1">
      <alignment horizontal="right" indent="1"/>
    </xf>
    <xf numFmtId="173" fontId="17" fillId="0" borderId="25" xfId="0" applyNumberFormat="1" applyFont="1" applyFill="1" applyBorder="1" applyAlignment="1" applyProtection="1">
      <alignment horizontal="right" indent="1"/>
    </xf>
    <xf numFmtId="173" fontId="17" fillId="0" borderId="23" xfId="0" applyNumberFormat="1" applyFont="1" applyFill="1" applyBorder="1" applyAlignment="1" applyProtection="1">
      <alignment horizontal="right" indent="1"/>
    </xf>
    <xf numFmtId="49" fontId="11" fillId="0" borderId="2" xfId="0" applyNumberFormat="1" applyFont="1" applyBorder="1" applyAlignment="1">
      <alignment wrapText="1"/>
    </xf>
    <xf numFmtId="164" fontId="18" fillId="0" borderId="4" xfId="0" applyNumberFormat="1" applyFont="1" applyFill="1" applyBorder="1" applyAlignment="1" applyProtection="1">
      <alignment horizontal="right" indent="1"/>
    </xf>
    <xf numFmtId="164" fontId="18" fillId="0" borderId="3" xfId="0" applyNumberFormat="1" applyFont="1" applyFill="1" applyBorder="1" applyAlignment="1" applyProtection="1">
      <alignment horizontal="right" indent="1"/>
    </xf>
    <xf numFmtId="164" fontId="18" fillId="0" borderId="1" xfId="0" applyNumberFormat="1" applyFont="1" applyFill="1" applyBorder="1" applyAlignment="1" applyProtection="1">
      <alignment horizontal="right" indent="1"/>
    </xf>
    <xf numFmtId="173" fontId="18" fillId="0" borderId="3" xfId="0" applyNumberFormat="1" applyFont="1" applyFill="1" applyBorder="1" applyAlignment="1" applyProtection="1">
      <alignment horizontal="right" indent="1"/>
    </xf>
    <xf numFmtId="173" fontId="18" fillId="0" borderId="1" xfId="0" applyNumberFormat="1" applyFont="1" applyFill="1" applyBorder="1" applyAlignment="1" applyProtection="1">
      <alignment horizontal="right" indent="1"/>
    </xf>
    <xf numFmtId="173" fontId="18" fillId="0" borderId="4" xfId="0" applyNumberFormat="1" applyFont="1" applyFill="1" applyBorder="1" applyAlignment="1" applyProtection="1">
      <alignment horizontal="right" indent="1"/>
    </xf>
    <xf numFmtId="0" fontId="13" fillId="0" borderId="24" xfId="2" applyFont="1" applyBorder="1" applyAlignment="1">
      <alignment horizontal="left" wrapText="1" indent="1"/>
    </xf>
    <xf numFmtId="164" fontId="13" fillId="0" borderId="25" xfId="0" applyNumberFormat="1" applyFont="1" applyBorder="1" applyAlignment="1">
      <alignment horizontal="right" indent="1"/>
    </xf>
    <xf numFmtId="164" fontId="13" fillId="0" borderId="23" xfId="0" applyNumberFormat="1" applyFont="1" applyBorder="1" applyAlignment="1">
      <alignment horizontal="right" indent="1"/>
    </xf>
    <xf numFmtId="175" fontId="11" fillId="0" borderId="5" xfId="14" applyNumberFormat="1" applyFont="1" applyFill="1" applyBorder="1" applyAlignment="1">
      <alignment horizontal="right" indent="1"/>
    </xf>
    <xf numFmtId="175" fontId="17" fillId="0" borderId="5" xfId="14" applyNumberFormat="1" applyFont="1" applyFill="1" applyBorder="1" applyAlignment="1">
      <alignment horizontal="right" indent="1"/>
    </xf>
    <xf numFmtId="175" fontId="13" fillId="0" borderId="5" xfId="14" applyNumberFormat="1" applyFont="1" applyFill="1" applyBorder="1" applyAlignment="1">
      <alignment horizontal="right" indent="1"/>
    </xf>
    <xf numFmtId="175" fontId="18" fillId="0" borderId="5" xfId="14" applyNumberFormat="1" applyFont="1" applyFill="1" applyBorder="1" applyAlignment="1" applyProtection="1">
      <alignment horizontal="right" indent="1"/>
    </xf>
    <xf numFmtId="176" fontId="11" fillId="0" borderId="5" xfId="14" applyNumberFormat="1" applyFont="1" applyFill="1" applyBorder="1" applyAlignment="1">
      <alignment horizontal="right" indent="1"/>
    </xf>
    <xf numFmtId="176" fontId="17" fillId="0" borderId="5" xfId="14" applyNumberFormat="1" applyFont="1" applyFill="1" applyBorder="1" applyAlignment="1">
      <alignment horizontal="right" indent="1"/>
    </xf>
    <xf numFmtId="176" fontId="13" fillId="0" borderId="5" xfId="14" applyNumberFormat="1" applyFont="1" applyFill="1" applyBorder="1" applyAlignment="1">
      <alignment horizontal="right" indent="1"/>
    </xf>
    <xf numFmtId="176" fontId="18" fillId="0" borderId="5" xfId="14" applyNumberFormat="1" applyFont="1" applyFill="1" applyBorder="1" applyAlignment="1" applyProtection="1">
      <alignment horizontal="right" indent="1"/>
    </xf>
    <xf numFmtId="0" fontId="17" fillId="0" borderId="5" xfId="0" applyNumberFormat="1" applyFont="1" applyFill="1" applyBorder="1" applyAlignment="1">
      <alignment horizontal="left" indent="1"/>
    </xf>
    <xf numFmtId="0" fontId="17" fillId="0" borderId="5" xfId="0" applyFont="1" applyFill="1" applyBorder="1" applyAlignment="1" applyProtection="1">
      <alignment horizontal="left" wrapText="1" indent="1"/>
    </xf>
    <xf numFmtId="49" fontId="11" fillId="0" borderId="5" xfId="0" applyNumberFormat="1" applyFont="1" applyFill="1" applyBorder="1" applyAlignment="1">
      <alignment horizontal="left"/>
    </xf>
    <xf numFmtId="1" fontId="11" fillId="0" borderId="5" xfId="0" applyNumberFormat="1" applyFont="1" applyBorder="1" applyAlignment="1">
      <alignment horizontal="left"/>
    </xf>
    <xf numFmtId="164" fontId="18" fillId="0" borderId="12" xfId="14" applyNumberFormat="1" applyFont="1" applyFill="1" applyBorder="1" applyAlignment="1" applyProtection="1">
      <alignment horizontal="right" wrapText="1" indent="1"/>
    </xf>
    <xf numFmtId="164" fontId="17" fillId="0" borderId="6" xfId="14" applyNumberFormat="1" applyFont="1" applyFill="1" applyBorder="1" applyAlignment="1" applyProtection="1">
      <alignment horizontal="right" wrapText="1" indent="1"/>
    </xf>
    <xf numFmtId="164" fontId="13" fillId="0" borderId="6" xfId="14" applyNumberFormat="1" applyFont="1" applyBorder="1" applyAlignment="1">
      <alignment horizontal="right" wrapText="1" indent="1"/>
    </xf>
    <xf numFmtId="164" fontId="18" fillId="0" borderId="6" xfId="14" applyNumberFormat="1" applyFont="1" applyFill="1" applyBorder="1" applyAlignment="1" applyProtection="1">
      <alignment horizontal="right" wrapText="1" indent="1"/>
    </xf>
    <xf numFmtId="3" fontId="18" fillId="0" borderId="12" xfId="14" applyNumberFormat="1" applyFont="1" applyFill="1" applyBorder="1" applyAlignment="1" applyProtection="1">
      <alignment horizontal="right" wrapText="1" indent="1"/>
    </xf>
    <xf numFmtId="3" fontId="17" fillId="0" borderId="6" xfId="14" applyNumberFormat="1" applyFont="1" applyFill="1" applyBorder="1" applyAlignment="1" applyProtection="1">
      <alignment horizontal="right" wrapText="1" indent="1"/>
    </xf>
    <xf numFmtId="3" fontId="13" fillId="0" borderId="6" xfId="14" applyNumberFormat="1" applyFont="1" applyBorder="1" applyAlignment="1">
      <alignment horizontal="right" wrapText="1" indent="1"/>
    </xf>
    <xf numFmtId="3" fontId="18" fillId="0" borderId="6" xfId="14" applyNumberFormat="1" applyFont="1" applyFill="1" applyBorder="1" applyAlignment="1" applyProtection="1">
      <alignment horizontal="right" wrapText="1" indent="1"/>
    </xf>
    <xf numFmtId="0" fontId="13" fillId="0" borderId="3" xfId="0" applyFont="1" applyBorder="1" applyAlignment="1">
      <alignment horizontal="center" vertical="center"/>
    </xf>
    <xf numFmtId="0" fontId="13" fillId="0" borderId="6" xfId="0" applyFont="1" applyBorder="1" applyAlignment="1">
      <alignment horizontal="center" vertical="center"/>
    </xf>
    <xf numFmtId="0" fontId="13" fillId="0" borderId="10" xfId="0" applyFont="1" applyBorder="1" applyAlignment="1">
      <alignment horizontal="center" vertical="center"/>
    </xf>
    <xf numFmtId="0" fontId="11" fillId="0" borderId="23" xfId="0" applyFont="1" applyBorder="1" applyAlignment="1">
      <alignment horizontal="left" vertical="top" wrapText="1"/>
    </xf>
    <xf numFmtId="0" fontId="13" fillId="0" borderId="4" xfId="0" applyFont="1" applyBorder="1" applyAlignment="1">
      <alignment horizontal="center" vertical="center" wrapText="1"/>
    </xf>
    <xf numFmtId="0" fontId="14" fillId="0" borderId="7" xfId="0" applyFont="1" applyBorder="1" applyAlignment="1">
      <alignment horizontal="center" vertical="center" wrapText="1"/>
    </xf>
    <xf numFmtId="0" fontId="14" fillId="0" borderId="11" xfId="0" applyFont="1" applyBorder="1" applyAlignment="1">
      <alignment horizontal="center" vertical="center" wrapText="1"/>
    </xf>
    <xf numFmtId="0" fontId="13" fillId="0" borderId="1" xfId="0" applyFont="1" applyBorder="1" applyAlignment="1">
      <alignment horizontal="center" vertical="center"/>
    </xf>
    <xf numFmtId="0" fontId="13" fillId="0" borderId="0" xfId="0" applyFont="1" applyBorder="1" applyAlignment="1">
      <alignment horizontal="center" vertical="center"/>
    </xf>
    <xf numFmtId="0" fontId="13" fillId="0" borderId="8" xfId="0" applyFont="1" applyBorder="1" applyAlignment="1">
      <alignment horizontal="center" vertical="center"/>
    </xf>
    <xf numFmtId="0" fontId="13" fillId="0" borderId="4" xfId="0" applyFont="1" applyBorder="1" applyAlignment="1">
      <alignment horizontal="center" vertical="center"/>
    </xf>
    <xf numFmtId="0" fontId="13" fillId="0" borderId="7" xfId="0" applyFont="1" applyBorder="1" applyAlignment="1">
      <alignment horizontal="center" vertical="center"/>
    </xf>
    <xf numFmtId="0" fontId="13" fillId="0" borderId="11" xfId="0" applyFont="1" applyBorder="1" applyAlignment="1">
      <alignment horizontal="center" vertical="center"/>
    </xf>
    <xf numFmtId="0" fontId="13" fillId="0" borderId="1" xfId="0" applyFont="1" applyBorder="1" applyAlignment="1">
      <alignment horizontal="left" vertical="center" wrapText="1"/>
    </xf>
    <xf numFmtId="0" fontId="13" fillId="0" borderId="2" xfId="0" applyFont="1" applyBorder="1" applyAlignment="1">
      <alignment horizontal="left" vertical="center" wrapText="1"/>
    </xf>
    <xf numFmtId="0" fontId="13" fillId="0" borderId="0" xfId="0" applyFont="1" applyBorder="1" applyAlignment="1">
      <alignment horizontal="left" vertical="center" wrapText="1"/>
    </xf>
    <xf numFmtId="0" fontId="13" fillId="0" borderId="5" xfId="0" applyFont="1" applyBorder="1" applyAlignment="1">
      <alignment horizontal="left" vertical="center" wrapText="1"/>
    </xf>
    <xf numFmtId="0" fontId="13" fillId="0" borderId="8" xfId="0" applyFont="1" applyBorder="1" applyAlignment="1">
      <alignment horizontal="left" vertical="center" wrapText="1"/>
    </xf>
    <xf numFmtId="0" fontId="13" fillId="0" borderId="9" xfId="0" applyFont="1" applyBorder="1" applyAlignment="1">
      <alignment horizontal="left" vertical="center" wrapText="1"/>
    </xf>
    <xf numFmtId="0" fontId="17" fillId="0" borderId="2"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9" xfId="0" applyFont="1" applyBorder="1" applyAlignment="1">
      <alignment horizontal="center" vertical="center" wrapText="1"/>
    </xf>
    <xf numFmtId="0" fontId="17" fillId="0" borderId="13" xfId="0" applyFont="1" applyBorder="1" applyAlignment="1">
      <alignment horizontal="center" vertical="center" wrapText="1"/>
    </xf>
    <xf numFmtId="0" fontId="14" fillId="0" borderId="18" xfId="0" applyFont="1" applyBorder="1" applyAlignment="1">
      <alignment horizontal="center" vertical="center" wrapText="1"/>
    </xf>
    <xf numFmtId="0" fontId="17" fillId="0" borderId="23" xfId="0" applyFont="1" applyBorder="1" applyAlignment="1">
      <alignment vertical="top" wrapText="1"/>
    </xf>
    <xf numFmtId="0" fontId="17" fillId="0" borderId="23" xfId="0" applyFont="1" applyBorder="1" applyAlignment="1"/>
    <xf numFmtId="0" fontId="14" fillId="0" borderId="23" xfId="0" applyFont="1" applyBorder="1" applyAlignment="1"/>
    <xf numFmtId="0" fontId="13" fillId="0" borderId="15" xfId="0" applyFont="1" applyBorder="1" applyAlignment="1">
      <alignment horizontal="center" vertical="center" wrapText="1"/>
    </xf>
    <xf numFmtId="0" fontId="13" fillId="0" borderId="16" xfId="0" applyFont="1" applyBorder="1" applyAlignment="1">
      <alignment horizontal="center" vertical="center" wrapText="1"/>
    </xf>
    <xf numFmtId="0" fontId="13" fillId="0" borderId="16" xfId="0" applyFont="1" applyBorder="1" applyAlignment="1"/>
    <xf numFmtId="9" fontId="13" fillId="0" borderId="13" xfId="1" applyFont="1" applyBorder="1" applyAlignment="1">
      <alignment horizontal="center" vertical="center" wrapText="1"/>
    </xf>
    <xf numFmtId="9" fontId="13" fillId="0" borderId="18" xfId="1" applyFont="1" applyBorder="1" applyAlignment="1">
      <alignment horizontal="center" vertical="center"/>
    </xf>
    <xf numFmtId="0" fontId="18" fillId="0" borderId="0" xfId="0" applyFont="1" applyAlignment="1">
      <alignment horizontal="left" vertical="top" wrapText="1"/>
    </xf>
    <xf numFmtId="0" fontId="18" fillId="0" borderId="0" xfId="0" applyFont="1" applyAlignment="1">
      <alignment horizontal="left" vertical="top"/>
    </xf>
    <xf numFmtId="167" fontId="13" fillId="0" borderId="2" xfId="0" applyNumberFormat="1" applyFont="1" applyBorder="1" applyAlignment="1" applyProtection="1">
      <alignment horizontal="center" vertical="center" wrapText="1"/>
    </xf>
    <xf numFmtId="0" fontId="13" fillId="0" borderId="5" xfId="0" applyFont="1" applyBorder="1" applyAlignment="1">
      <alignment horizontal="center" vertical="center" wrapText="1"/>
    </xf>
    <xf numFmtId="0" fontId="13" fillId="0" borderId="9" xfId="0" applyFont="1" applyBorder="1" applyAlignment="1">
      <alignment horizontal="center" vertical="center" wrapText="1"/>
    </xf>
    <xf numFmtId="0" fontId="13" fillId="0" borderId="3" xfId="0" applyFont="1" applyBorder="1" applyAlignment="1">
      <alignment horizontal="center" vertical="center" wrapText="1"/>
    </xf>
    <xf numFmtId="0" fontId="13" fillId="0" borderId="6" xfId="0" applyFont="1" applyBorder="1" applyAlignment="1">
      <alignment horizontal="center" vertical="center" wrapText="1"/>
    </xf>
    <xf numFmtId="0" fontId="13" fillId="0" borderId="15" xfId="0" applyFont="1" applyBorder="1" applyAlignment="1">
      <alignment horizontal="left" vertical="center"/>
    </xf>
    <xf numFmtId="0" fontId="13" fillId="0" borderId="16" xfId="0" applyFont="1" applyBorder="1" applyAlignment="1">
      <alignment horizontal="left" vertical="center"/>
    </xf>
    <xf numFmtId="0" fontId="11" fillId="0" borderId="0" xfId="2" applyFont="1" applyAlignment="1">
      <alignment horizontal="left" vertical="top" wrapText="1"/>
    </xf>
    <xf numFmtId="0" fontId="14" fillId="0" borderId="0" xfId="0" applyFont="1" applyAlignment="1"/>
    <xf numFmtId="0" fontId="13" fillId="0" borderId="1" xfId="2" applyFont="1" applyBorder="1" applyAlignment="1">
      <alignment horizontal="center" vertical="center" wrapText="1"/>
    </xf>
    <xf numFmtId="0" fontId="13" fillId="0" borderId="2" xfId="2" applyFont="1" applyBorder="1" applyAlignment="1">
      <alignment horizontal="center" vertical="center" wrapText="1"/>
    </xf>
    <xf numFmtId="0" fontId="13" fillId="0" borderId="0" xfId="2" applyFont="1" applyBorder="1" applyAlignment="1">
      <alignment horizontal="center" vertical="center" wrapText="1"/>
    </xf>
    <xf numFmtId="0" fontId="13" fillId="0" borderId="5" xfId="2" applyFont="1" applyBorder="1" applyAlignment="1">
      <alignment horizontal="center" vertical="center" wrapText="1"/>
    </xf>
    <xf numFmtId="0" fontId="13" fillId="0" borderId="8" xfId="2" applyFont="1" applyBorder="1" applyAlignment="1">
      <alignment horizontal="center" vertical="center" wrapText="1"/>
    </xf>
    <xf numFmtId="0" fontId="13" fillId="0" borderId="9" xfId="2" applyFont="1" applyBorder="1" applyAlignment="1">
      <alignment horizontal="center" vertical="center" wrapText="1"/>
    </xf>
    <xf numFmtId="164" fontId="13" fillId="0" borderId="15" xfId="2" applyNumberFormat="1" applyFont="1" applyBorder="1" applyAlignment="1">
      <alignment horizontal="center" vertical="center" wrapText="1"/>
    </xf>
    <xf numFmtId="164" fontId="13" fillId="0" borderId="16" xfId="2" applyNumberFormat="1" applyFont="1" applyBorder="1" applyAlignment="1">
      <alignment horizontal="center" vertical="center" wrapText="1"/>
    </xf>
    <xf numFmtId="0" fontId="14" fillId="0" borderId="17" xfId="0" applyFont="1" applyBorder="1" applyAlignment="1">
      <alignment horizontal="center" vertical="center" wrapText="1"/>
    </xf>
    <xf numFmtId="164" fontId="13" fillId="0" borderId="13" xfId="2" applyNumberFormat="1" applyFont="1" applyBorder="1" applyAlignment="1">
      <alignment horizontal="center" vertical="center" wrapText="1"/>
    </xf>
    <xf numFmtId="164" fontId="13" fillId="0" borderId="18" xfId="2" applyNumberFormat="1" applyFont="1" applyBorder="1" applyAlignment="1">
      <alignment horizontal="center" vertical="center" wrapText="1"/>
    </xf>
    <xf numFmtId="0" fontId="11" fillId="0" borderId="23" xfId="2" applyFont="1" applyBorder="1" applyAlignment="1">
      <alignment horizontal="left" vertical="top" wrapText="1"/>
    </xf>
    <xf numFmtId="2" fontId="13" fillId="0" borderId="15" xfId="2" applyNumberFormat="1" applyFont="1" applyFill="1" applyBorder="1" applyAlignment="1">
      <alignment horizontal="center" vertical="center" wrapText="1"/>
    </xf>
    <xf numFmtId="0" fontId="17" fillId="0" borderId="16" xfId="0" applyFont="1" applyBorder="1" applyAlignment="1">
      <alignment horizontal="center" vertical="center" wrapText="1"/>
    </xf>
    <xf numFmtId="0" fontId="17" fillId="0" borderId="17" xfId="0" applyFont="1" applyBorder="1" applyAlignment="1">
      <alignment horizontal="center" vertical="center" wrapText="1"/>
    </xf>
    <xf numFmtId="0" fontId="13" fillId="0" borderId="15" xfId="0" applyFont="1" applyFill="1" applyBorder="1" applyAlignment="1">
      <alignment horizontal="center" vertical="center" wrapText="1"/>
    </xf>
    <xf numFmtId="0" fontId="17" fillId="0" borderId="18" xfId="0" applyFont="1" applyBorder="1" applyAlignment="1">
      <alignment horizontal="center" vertical="center"/>
    </xf>
    <xf numFmtId="164" fontId="13" fillId="0" borderId="15" xfId="0" applyNumberFormat="1" applyFont="1" applyFill="1" applyBorder="1" applyAlignment="1">
      <alignment horizontal="center" vertical="center" wrapText="1"/>
    </xf>
    <xf numFmtId="0" fontId="13" fillId="0" borderId="16" xfId="0" applyFont="1" applyBorder="1" applyAlignment="1">
      <alignment horizontal="center" vertical="center"/>
    </xf>
    <xf numFmtId="0" fontId="13" fillId="0" borderId="11" xfId="0" applyFont="1" applyBorder="1" applyAlignment="1">
      <alignment horizontal="center" vertical="center" wrapText="1"/>
    </xf>
    <xf numFmtId="0" fontId="27" fillId="0" borderId="8" xfId="0" applyFont="1" applyBorder="1" applyAlignment="1">
      <alignment horizontal="center" vertical="center"/>
    </xf>
    <xf numFmtId="0" fontId="17" fillId="0" borderId="15" xfId="0" applyFont="1" applyBorder="1" applyAlignment="1">
      <alignment horizontal="center" vertical="center" wrapText="1"/>
    </xf>
    <xf numFmtId="0" fontId="17" fillId="0" borderId="18" xfId="0" applyFont="1" applyBorder="1" applyAlignment="1">
      <alignment horizontal="center" vertical="center" wrapText="1"/>
    </xf>
    <xf numFmtId="164" fontId="13" fillId="0" borderId="22" xfId="0" applyNumberFormat="1" applyFont="1" applyFill="1" applyBorder="1" applyAlignment="1">
      <alignment horizontal="center" vertical="center" wrapText="1"/>
    </xf>
    <xf numFmtId="164" fontId="13" fillId="0" borderId="23" xfId="0" applyNumberFormat="1" applyFont="1" applyFill="1" applyBorder="1" applyAlignment="1">
      <alignment horizontal="center" vertical="center" wrapText="1"/>
    </xf>
    <xf numFmtId="0" fontId="23" fillId="0" borderId="23" xfId="0" applyNumberFormat="1" applyFont="1" applyBorder="1" applyAlignment="1" applyProtection="1">
      <alignment horizontal="left" vertical="top" wrapText="1"/>
    </xf>
    <xf numFmtId="165" fontId="13" fillId="0" borderId="13" xfId="0" applyNumberFormat="1" applyFont="1" applyBorder="1" applyAlignment="1">
      <alignment horizontal="center" vertical="center"/>
    </xf>
    <xf numFmtId="165" fontId="13" fillId="0" borderId="18" xfId="0" applyNumberFormat="1" applyFont="1" applyBorder="1" applyAlignment="1">
      <alignment horizontal="center" vertical="center"/>
    </xf>
    <xf numFmtId="0" fontId="11" fillId="0" borderId="0" xfId="0" applyNumberFormat="1" applyFont="1" applyAlignment="1" applyProtection="1">
      <alignment horizontal="left" vertical="top" wrapText="1"/>
    </xf>
    <xf numFmtId="0" fontId="11" fillId="0" borderId="0" xfId="0" applyNumberFormat="1" applyFont="1" applyAlignment="1" applyProtection="1">
      <alignment horizontal="left" vertical="top"/>
    </xf>
    <xf numFmtId="170" fontId="13" fillId="0" borderId="2" xfId="0" applyNumberFormat="1" applyFont="1" applyBorder="1" applyAlignment="1" applyProtection="1">
      <alignment horizontal="center" vertical="center" wrapText="1"/>
    </xf>
    <xf numFmtId="170" fontId="13" fillId="0" borderId="5" xfId="0" applyNumberFormat="1" applyFont="1" applyBorder="1" applyAlignment="1" applyProtection="1">
      <alignment horizontal="center" vertical="center" wrapText="1"/>
    </xf>
    <xf numFmtId="0" fontId="11" fillId="0" borderId="0" xfId="0" applyNumberFormat="1" applyFont="1" applyBorder="1" applyAlignment="1">
      <alignment horizontal="left" vertical="top" wrapText="1"/>
    </xf>
    <xf numFmtId="1" fontId="13" fillId="0" borderId="2" xfId="0" applyNumberFormat="1" applyFont="1" applyBorder="1" applyAlignment="1">
      <alignment horizontal="center" vertical="center"/>
    </xf>
    <xf numFmtId="0" fontId="13" fillId="0" borderId="9" xfId="0" applyFont="1" applyBorder="1" applyAlignment="1">
      <alignment horizontal="center" vertical="center"/>
    </xf>
    <xf numFmtId="167" fontId="12" fillId="0" borderId="4" xfId="0" applyNumberFormat="1" applyFont="1" applyBorder="1" applyAlignment="1">
      <alignment horizontal="center" vertical="center"/>
    </xf>
    <xf numFmtId="0" fontId="12" fillId="0" borderId="11" xfId="0" applyFont="1" applyBorder="1" applyAlignment="1">
      <alignment horizontal="center" vertical="center"/>
    </xf>
    <xf numFmtId="1" fontId="13" fillId="0" borderId="0" xfId="0" applyNumberFormat="1" applyFont="1" applyBorder="1" applyAlignment="1">
      <alignment horizontal="left" vertical="center" wrapText="1"/>
    </xf>
    <xf numFmtId="1" fontId="21" fillId="0" borderId="0" xfId="0" applyNumberFormat="1" applyFont="1" applyBorder="1" applyAlignment="1">
      <alignment horizontal="left" vertical="center" wrapText="1"/>
    </xf>
    <xf numFmtId="0" fontId="14" fillId="0" borderId="0" xfId="0" applyNumberFormat="1" applyFont="1" applyAlignment="1">
      <alignment horizontal="left" vertical="top" wrapText="1"/>
    </xf>
  </cellXfs>
  <cellStyles count="15">
    <cellStyle name="Comma [0]" xfId="10"/>
    <cellStyle name="Currency [0]" xfId="11"/>
    <cellStyle name="Dziesiętny" xfId="14" builtinId="3"/>
    <cellStyle name="Hiperłącze" xfId="5" builtinId="8"/>
    <cellStyle name="Hiperłącze 2" xfId="12"/>
    <cellStyle name="Normal" xfId="8"/>
    <cellStyle name="Normalny" xfId="0" builtinId="0"/>
    <cellStyle name="Normalny 2" xfId="7"/>
    <cellStyle name="Normalny 2 10 2" xfId="3"/>
    <cellStyle name="Normalny 2 3 2" xfId="4"/>
    <cellStyle name="Normalny 3" xfId="9"/>
    <cellStyle name="Normalny 5" xfId="2"/>
    <cellStyle name="Normalny 6" xfId="6"/>
    <cellStyle name="Procentowy" xfId="1" builtinId="5"/>
    <cellStyle name="Procentowy 2" xfId="13"/>
  </cellStyles>
  <dxfs count="0"/>
  <tableStyles count="0" defaultTableStyle="TableStyleMedium2" defaultPivotStyle="PivotStyleLight16"/>
  <colors>
    <mruColors>
      <color rgb="FF001D7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2"/>
  <sheetViews>
    <sheetView tabSelected="1" zoomScale="90" zoomScaleNormal="90" workbookViewId="0">
      <pane xSplit="1" ySplit="1" topLeftCell="B2" activePane="bottomRight" state="frozen"/>
      <selection pane="topRight" activeCell="B1" sqref="B1"/>
      <selection pane="bottomLeft" activeCell="A2" sqref="A2"/>
      <selection pane="bottomRight" activeCell="B22" sqref="B22"/>
    </sheetView>
  </sheetViews>
  <sheetFormatPr defaultColWidth="9.140625" defaultRowHeight="12.75"/>
  <cols>
    <col min="1" max="1" width="4" style="3" customWidth="1"/>
    <col min="2" max="2" width="228.5703125" style="1" customWidth="1"/>
    <col min="3" max="16384" width="9.140625" style="1"/>
  </cols>
  <sheetData>
    <row r="1" spans="1:2" s="2" customFormat="1" ht="30" customHeight="1">
      <c r="A1" s="5"/>
      <c r="B1" s="4" t="s">
        <v>161</v>
      </c>
    </row>
    <row r="2" spans="1:2" s="2" customFormat="1" ht="30" customHeight="1">
      <c r="A2" s="6">
        <v>1</v>
      </c>
      <c r="B2" s="7" t="s">
        <v>162</v>
      </c>
    </row>
    <row r="3" spans="1:2" s="2" customFormat="1" ht="30" customHeight="1">
      <c r="A3" s="6">
        <v>2</v>
      </c>
      <c r="B3" s="7" t="s">
        <v>163</v>
      </c>
    </row>
    <row r="4" spans="1:2" s="2" customFormat="1" ht="30" customHeight="1">
      <c r="A4" s="6">
        <v>3</v>
      </c>
      <c r="B4" s="7" t="s">
        <v>164</v>
      </c>
    </row>
    <row r="5" spans="1:2" s="2" customFormat="1" ht="30" customHeight="1">
      <c r="A5" s="6">
        <v>4</v>
      </c>
      <c r="B5" s="8" t="s">
        <v>165</v>
      </c>
    </row>
    <row r="6" spans="1:2" s="2" customFormat="1" ht="30" customHeight="1">
      <c r="A6" s="6">
        <v>5</v>
      </c>
      <c r="B6" s="7" t="s">
        <v>166</v>
      </c>
    </row>
    <row r="7" spans="1:2" s="2" customFormat="1" ht="45" customHeight="1">
      <c r="A7" s="6">
        <v>6</v>
      </c>
      <c r="B7" s="7" t="s">
        <v>167</v>
      </c>
    </row>
    <row r="8" spans="1:2" s="2" customFormat="1" ht="57" customHeight="1">
      <c r="A8" s="6">
        <v>7</v>
      </c>
      <c r="B8" s="7" t="s">
        <v>168</v>
      </c>
    </row>
    <row r="9" spans="1:2" s="2" customFormat="1" ht="56.25" customHeight="1">
      <c r="A9" s="6">
        <v>8</v>
      </c>
      <c r="B9" s="7" t="s">
        <v>169</v>
      </c>
    </row>
    <row r="10" spans="1:2" s="2" customFormat="1" ht="30" customHeight="1">
      <c r="A10" s="6">
        <v>9</v>
      </c>
      <c r="B10" s="7" t="s">
        <v>170</v>
      </c>
    </row>
    <row r="11" spans="1:2" s="2" customFormat="1" ht="30" customHeight="1">
      <c r="A11" s="6">
        <v>10</v>
      </c>
      <c r="B11" s="7" t="s">
        <v>171</v>
      </c>
    </row>
    <row r="12" spans="1:2" s="2" customFormat="1" ht="30" customHeight="1">
      <c r="A12" s="6">
        <v>11</v>
      </c>
      <c r="B12" s="7" t="s">
        <v>289</v>
      </c>
    </row>
  </sheetData>
  <hyperlinks>
    <hyperlink ref="B2" location="'1'!A2" display="'1'!A2"/>
    <hyperlink ref="B6" location="'5'!A2" display="'5'!A2"/>
    <hyperlink ref="B4" location="'3'!A2" display="'3'!A2"/>
    <hyperlink ref="B3" location="'2'!A2" display="'2'!A2"/>
    <hyperlink ref="B12" location="'11'!A2" display="'11'!A2"/>
    <hyperlink ref="B11" location="'10'!A2" display="'10'!A2"/>
    <hyperlink ref="B10" location="'9'!A2" display="'9'!A2"/>
    <hyperlink ref="B9" location="'8'!A2" display="'8'!A2"/>
    <hyperlink ref="B8" location="'7'!A2" display="'7'!A2"/>
    <hyperlink ref="B7" location="'6'!A2" display="'6'!A2"/>
    <hyperlink ref="B5" location="'4'!A2" display="'4'!A2"/>
  </hyperlinks>
  <printOptions horizontalCentered="1"/>
  <pageMargins left="0.39370078740157483" right="0.39370078740157483" top="0.59055118110236227" bottom="0.59055118110236227" header="0.31496062992125984" footer="0.31496062992125984"/>
  <pageSetup paperSize="9" scale="59"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J10"/>
  <sheetViews>
    <sheetView zoomScale="90" zoomScaleNormal="90" workbookViewId="0">
      <pane ySplit="4" topLeftCell="A5" activePane="bottomLeft" state="frozen"/>
      <selection pane="bottomLeft" activeCell="A2" sqref="A2:J2"/>
    </sheetView>
  </sheetViews>
  <sheetFormatPr defaultColWidth="9.7109375" defaultRowHeight="12.75"/>
  <cols>
    <col min="1" max="1" width="58.5703125" style="75" customWidth="1"/>
    <col min="2" max="2" width="11.42578125" style="97" customWidth="1"/>
    <col min="3" max="4" width="17.140625" style="98" customWidth="1"/>
    <col min="5" max="5" width="17.140625" style="99" customWidth="1"/>
    <col min="6" max="10" width="17.140625" style="98" customWidth="1"/>
    <col min="11" max="16384" width="9.7109375" style="75"/>
  </cols>
  <sheetData>
    <row r="2" spans="1:10" ht="30" customHeight="1">
      <c r="A2" s="360" t="s">
        <v>288</v>
      </c>
      <c r="B2" s="361"/>
      <c r="C2" s="361"/>
      <c r="D2" s="361"/>
      <c r="E2" s="361"/>
      <c r="F2" s="361"/>
      <c r="G2" s="361"/>
      <c r="H2" s="361"/>
      <c r="I2" s="361"/>
      <c r="J2" s="361"/>
    </row>
    <row r="3" spans="1:10" ht="93" customHeight="1">
      <c r="A3" s="362" t="s">
        <v>188</v>
      </c>
      <c r="B3" s="76" t="s">
        <v>189</v>
      </c>
      <c r="C3" s="76" t="s">
        <v>190</v>
      </c>
      <c r="D3" s="76" t="s">
        <v>191</v>
      </c>
      <c r="E3" s="77" t="s">
        <v>192</v>
      </c>
      <c r="F3" s="76" t="s">
        <v>193</v>
      </c>
      <c r="G3" s="78" t="s">
        <v>194</v>
      </c>
      <c r="H3" s="76" t="s">
        <v>195</v>
      </c>
      <c r="I3" s="76" t="s">
        <v>196</v>
      </c>
      <c r="J3" s="77" t="s">
        <v>197</v>
      </c>
    </row>
    <row r="4" spans="1:10" ht="30" customHeight="1" thickBot="1">
      <c r="A4" s="363"/>
      <c r="B4" s="358" t="s">
        <v>198</v>
      </c>
      <c r="C4" s="359"/>
      <c r="D4" s="359"/>
      <c r="E4" s="359"/>
      <c r="F4" s="359"/>
      <c r="G4" s="359"/>
      <c r="H4" s="359"/>
      <c r="I4" s="359"/>
      <c r="J4" s="359"/>
    </row>
    <row r="5" spans="1:10" s="84" customFormat="1" ht="30" customHeight="1">
      <c r="A5" s="79" t="s">
        <v>199</v>
      </c>
      <c r="B5" s="80">
        <v>100</v>
      </c>
      <c r="C5" s="81">
        <v>43</v>
      </c>
      <c r="D5" s="82">
        <v>3.5</v>
      </c>
      <c r="E5" s="82">
        <v>15.5</v>
      </c>
      <c r="F5" s="81">
        <v>7.8</v>
      </c>
      <c r="G5" s="81">
        <v>10.4</v>
      </c>
      <c r="H5" s="81">
        <v>12.4</v>
      </c>
      <c r="I5" s="81">
        <v>6.8</v>
      </c>
      <c r="J5" s="83">
        <v>0.6</v>
      </c>
    </row>
    <row r="6" spans="1:10" s="92" customFormat="1" ht="30" customHeight="1">
      <c r="A6" s="85" t="s">
        <v>179</v>
      </c>
      <c r="B6" s="86">
        <v>100</v>
      </c>
      <c r="C6" s="87">
        <v>43.3</v>
      </c>
      <c r="D6" s="88">
        <v>0.7</v>
      </c>
      <c r="E6" s="89">
        <v>17.8</v>
      </c>
      <c r="F6" s="90">
        <v>10.7</v>
      </c>
      <c r="G6" s="87">
        <v>7.7</v>
      </c>
      <c r="H6" s="90">
        <v>10.3</v>
      </c>
      <c r="I6" s="87">
        <v>9.01</v>
      </c>
      <c r="J6" s="91">
        <v>0.5</v>
      </c>
    </row>
    <row r="7" spans="1:10" ht="30" customHeight="1">
      <c r="A7" s="85" t="s">
        <v>180</v>
      </c>
      <c r="B7" s="86">
        <v>100</v>
      </c>
      <c r="C7" s="87">
        <v>42.8</v>
      </c>
      <c r="D7" s="89">
        <v>3.6</v>
      </c>
      <c r="E7" s="89">
        <v>15.4</v>
      </c>
      <c r="F7" s="87">
        <v>7.7</v>
      </c>
      <c r="G7" s="87">
        <v>10.5</v>
      </c>
      <c r="H7" s="87">
        <v>12.5</v>
      </c>
      <c r="I7" s="87">
        <v>6.8</v>
      </c>
      <c r="J7" s="91">
        <v>0.6</v>
      </c>
    </row>
    <row r="8" spans="1:10" s="96" customFormat="1" ht="30" customHeight="1">
      <c r="A8" s="93" t="s">
        <v>176</v>
      </c>
      <c r="B8" s="86">
        <v>100</v>
      </c>
      <c r="C8" s="86">
        <v>39.9</v>
      </c>
      <c r="D8" s="94">
        <v>5.4</v>
      </c>
      <c r="E8" s="94">
        <v>13.7</v>
      </c>
      <c r="F8" s="86">
        <v>6.6</v>
      </c>
      <c r="G8" s="86">
        <v>17.3</v>
      </c>
      <c r="H8" s="86">
        <v>8.4</v>
      </c>
      <c r="I8" s="86">
        <v>7.8</v>
      </c>
      <c r="J8" s="95">
        <v>0.9</v>
      </c>
    </row>
    <row r="9" spans="1:10" ht="30" customHeight="1">
      <c r="A9" s="93" t="s">
        <v>200</v>
      </c>
      <c r="B9" s="86">
        <v>100</v>
      </c>
      <c r="C9" s="86">
        <v>44.2</v>
      </c>
      <c r="D9" s="94">
        <v>3.2</v>
      </c>
      <c r="E9" s="94">
        <v>13</v>
      </c>
      <c r="F9" s="86">
        <v>9.1</v>
      </c>
      <c r="G9" s="86">
        <v>7.7</v>
      </c>
      <c r="H9" s="86">
        <v>16</v>
      </c>
      <c r="I9" s="86">
        <v>6.4</v>
      </c>
      <c r="J9" s="95">
        <v>0.4</v>
      </c>
    </row>
    <row r="10" spans="1:10" s="96" customFormat="1" ht="30" customHeight="1">
      <c r="A10" s="24" t="s">
        <v>178</v>
      </c>
      <c r="B10" s="86">
        <v>100</v>
      </c>
      <c r="C10" s="86">
        <v>42.6</v>
      </c>
      <c r="D10" s="94">
        <v>1.9</v>
      </c>
      <c r="E10" s="94">
        <v>24.6</v>
      </c>
      <c r="F10" s="86">
        <v>6.2</v>
      </c>
      <c r="G10" s="86">
        <v>9</v>
      </c>
      <c r="H10" s="86">
        <v>8</v>
      </c>
      <c r="I10" s="86">
        <v>7</v>
      </c>
      <c r="J10" s="95">
        <v>0.7</v>
      </c>
    </row>
  </sheetData>
  <mergeCells count="3">
    <mergeCell ref="B4:J4"/>
    <mergeCell ref="A2:J2"/>
    <mergeCell ref="A3:A4"/>
  </mergeCells>
  <printOptions horizontalCentered="1"/>
  <pageMargins left="0.39370078740157483" right="0.39370078740157483" top="0.59055118110236227" bottom="0.59055118110236227" header="0.31496062992125984" footer="0.31496062992125984"/>
  <pageSetup paperSize="9" scale="67" fitToHeight="0" orientation="landscape" r:id="rId1"/>
  <headerFooter>
    <oddFooter>&amp;C&amp;9Strona &amp;P z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30"/>
  <sheetViews>
    <sheetView zoomScale="90" zoomScaleNormal="90" workbookViewId="0">
      <pane ySplit="4" topLeftCell="A5" activePane="bottomLeft" state="frozen"/>
      <selection pane="bottomLeft" activeCell="A2" sqref="A2:D2"/>
    </sheetView>
  </sheetViews>
  <sheetFormatPr defaultColWidth="8.28515625" defaultRowHeight="12.75"/>
  <cols>
    <col min="1" max="1" width="45.7109375" style="60" customWidth="1"/>
    <col min="2" max="2" width="30" style="61" customWidth="1"/>
    <col min="3" max="3" width="30" style="62" customWidth="1"/>
    <col min="4" max="4" width="45.7109375" style="63" customWidth="1"/>
    <col min="5" max="16384" width="8.28515625" style="10"/>
  </cols>
  <sheetData>
    <row r="2" spans="1:4" ht="52.5" customHeight="1">
      <c r="A2" s="364" t="s">
        <v>290</v>
      </c>
      <c r="B2" s="364"/>
      <c r="C2" s="364"/>
      <c r="D2" s="364"/>
    </row>
    <row r="3" spans="1:4" ht="61.5" customHeight="1">
      <c r="A3" s="365" t="s">
        <v>36</v>
      </c>
      <c r="B3" s="44" t="s">
        <v>181</v>
      </c>
      <c r="C3" s="45" t="s">
        <v>185</v>
      </c>
      <c r="D3" s="367" t="s">
        <v>37</v>
      </c>
    </row>
    <row r="4" spans="1:4" ht="37.5" customHeight="1" thickBot="1">
      <c r="A4" s="366"/>
      <c r="B4" s="46" t="s">
        <v>183</v>
      </c>
      <c r="C4" s="46" t="s">
        <v>184</v>
      </c>
      <c r="D4" s="368"/>
    </row>
    <row r="5" spans="1:4" s="47" customFormat="1" ht="27" customHeight="1">
      <c r="A5" s="64" t="s">
        <v>12</v>
      </c>
      <c r="B5" s="269">
        <v>6447012.6000000034</v>
      </c>
      <c r="C5" s="273">
        <v>21601</v>
      </c>
      <c r="D5" s="65" t="s">
        <v>13</v>
      </c>
    </row>
    <row r="6" spans="1:4" s="18" customFormat="1" ht="16.5" customHeight="1">
      <c r="A6" s="277" t="s">
        <v>38</v>
      </c>
      <c r="B6" s="270">
        <v>323659.39999999991</v>
      </c>
      <c r="C6" s="274">
        <v>890</v>
      </c>
      <c r="D6" s="49" t="s">
        <v>38</v>
      </c>
    </row>
    <row r="7" spans="1:4" s="18" customFormat="1" ht="16.5" customHeight="1">
      <c r="A7" s="277" t="s">
        <v>39</v>
      </c>
      <c r="B7" s="270">
        <v>384000.49999999994</v>
      </c>
      <c r="C7" s="274">
        <v>1882</v>
      </c>
      <c r="D7" s="49" t="s">
        <v>40</v>
      </c>
    </row>
    <row r="8" spans="1:4" s="18" customFormat="1" ht="16.5" customHeight="1">
      <c r="A8" s="277" t="s">
        <v>105</v>
      </c>
      <c r="B8" s="270">
        <v>938.69999999999993</v>
      </c>
      <c r="C8" s="274">
        <v>3</v>
      </c>
      <c r="D8" s="66" t="s">
        <v>114</v>
      </c>
    </row>
    <row r="9" spans="1:4" s="18" customFormat="1" ht="16.5" customHeight="1">
      <c r="A9" s="277" t="s">
        <v>102</v>
      </c>
      <c r="B9" s="270">
        <v>198434.99999999997</v>
      </c>
      <c r="C9" s="274">
        <v>963</v>
      </c>
      <c r="D9" s="49" t="s">
        <v>122</v>
      </c>
    </row>
    <row r="10" spans="1:4" s="18" customFormat="1" ht="16.5" customHeight="1">
      <c r="A10" s="277" t="s">
        <v>41</v>
      </c>
      <c r="B10" s="270">
        <v>52389.399999999994</v>
      </c>
      <c r="C10" s="274">
        <v>204</v>
      </c>
      <c r="D10" s="49" t="s">
        <v>42</v>
      </c>
    </row>
    <row r="11" spans="1:4" ht="16.5" customHeight="1">
      <c r="A11" s="277" t="s">
        <v>43</v>
      </c>
      <c r="B11" s="270">
        <v>96088.699999999983</v>
      </c>
      <c r="C11" s="274">
        <v>267</v>
      </c>
      <c r="D11" s="49" t="s">
        <v>44</v>
      </c>
    </row>
    <row r="12" spans="1:4" ht="16.5" customHeight="1">
      <c r="A12" s="277" t="s">
        <v>45</v>
      </c>
      <c r="B12" s="270">
        <v>176261.80000000002</v>
      </c>
      <c r="C12" s="274">
        <v>880</v>
      </c>
      <c r="D12" s="49" t="s">
        <v>46</v>
      </c>
    </row>
    <row r="13" spans="1:4" ht="16.5" customHeight="1">
      <c r="A13" s="277" t="s">
        <v>49</v>
      </c>
      <c r="B13" s="270">
        <v>297355.09999999986</v>
      </c>
      <c r="C13" s="274">
        <v>1213</v>
      </c>
      <c r="D13" s="49" t="s">
        <v>50</v>
      </c>
    </row>
    <row r="14" spans="1:4" ht="16.5" customHeight="1">
      <c r="A14" s="277" t="s">
        <v>51</v>
      </c>
      <c r="B14" s="270">
        <v>105514.90000000001</v>
      </c>
      <c r="C14" s="274">
        <v>352</v>
      </c>
      <c r="D14" s="49" t="s">
        <v>52</v>
      </c>
    </row>
    <row r="15" spans="1:4" ht="16.5" customHeight="1">
      <c r="A15" s="277" t="s">
        <v>107</v>
      </c>
      <c r="B15" s="270">
        <v>10987.900000000001</v>
      </c>
      <c r="C15" s="274">
        <v>33</v>
      </c>
      <c r="D15" s="49" t="s">
        <v>115</v>
      </c>
    </row>
    <row r="16" spans="1:4" ht="16.5" customHeight="1">
      <c r="A16" s="277" t="s">
        <v>123</v>
      </c>
      <c r="B16" s="270">
        <v>9569.5</v>
      </c>
      <c r="C16" s="274">
        <v>27</v>
      </c>
      <c r="D16" s="67" t="s">
        <v>126</v>
      </c>
    </row>
    <row r="17" spans="1:4" ht="16.5" customHeight="1">
      <c r="A17" s="277" t="s">
        <v>55</v>
      </c>
      <c r="B17" s="270">
        <v>3670585.2000000025</v>
      </c>
      <c r="C17" s="274">
        <v>11659</v>
      </c>
      <c r="D17" s="49" t="s">
        <v>56</v>
      </c>
    </row>
    <row r="18" spans="1:4" ht="16.5" customHeight="1">
      <c r="A18" s="277" t="s">
        <v>124</v>
      </c>
      <c r="B18" s="270">
        <v>505</v>
      </c>
      <c r="C18" s="274">
        <v>5</v>
      </c>
      <c r="D18" s="66" t="s">
        <v>127</v>
      </c>
    </row>
    <row r="19" spans="1:4" ht="16.5" customHeight="1">
      <c r="A19" s="277" t="s">
        <v>108</v>
      </c>
      <c r="B19" s="270">
        <v>6443.2999999999993</v>
      </c>
      <c r="C19" s="274">
        <v>32</v>
      </c>
      <c r="D19" s="67" t="s">
        <v>116</v>
      </c>
    </row>
    <row r="20" spans="1:4" ht="16.5" customHeight="1">
      <c r="A20" s="277" t="s">
        <v>125</v>
      </c>
      <c r="B20" s="270">
        <v>6144.2999999999993</v>
      </c>
      <c r="C20" s="274">
        <v>16</v>
      </c>
      <c r="D20" s="67" t="s">
        <v>125</v>
      </c>
    </row>
    <row r="21" spans="1:4" ht="16.5" customHeight="1">
      <c r="A21" s="277" t="s">
        <v>59</v>
      </c>
      <c r="B21" s="270">
        <v>40617.400000000009</v>
      </c>
      <c r="C21" s="274">
        <v>188</v>
      </c>
      <c r="D21" s="49" t="s">
        <v>60</v>
      </c>
    </row>
    <row r="22" spans="1:4" ht="16.5" customHeight="1">
      <c r="A22" s="277" t="s">
        <v>111</v>
      </c>
      <c r="B22" s="270">
        <v>20441.3</v>
      </c>
      <c r="C22" s="274">
        <v>58</v>
      </c>
      <c r="D22" s="49" t="s">
        <v>119</v>
      </c>
    </row>
    <row r="23" spans="1:4" ht="16.5" customHeight="1">
      <c r="A23" s="277" t="s">
        <v>61</v>
      </c>
      <c r="B23" s="270">
        <v>350456.09999999992</v>
      </c>
      <c r="C23" s="274">
        <v>1234</v>
      </c>
      <c r="D23" s="49" t="s">
        <v>62</v>
      </c>
    </row>
    <row r="24" spans="1:4" ht="16.5" customHeight="1">
      <c r="A24" s="277" t="s">
        <v>112</v>
      </c>
      <c r="B24" s="270">
        <v>10096.699999999999</v>
      </c>
      <c r="C24" s="274">
        <v>18</v>
      </c>
      <c r="D24" s="66" t="s">
        <v>120</v>
      </c>
    </row>
    <row r="25" spans="1:4" ht="16.5" customHeight="1">
      <c r="A25" s="277" t="s">
        <v>113</v>
      </c>
      <c r="B25" s="270">
        <v>9308.4</v>
      </c>
      <c r="C25" s="274">
        <v>56</v>
      </c>
      <c r="D25" s="49" t="s">
        <v>121</v>
      </c>
    </row>
    <row r="26" spans="1:4" s="69" customFormat="1" ht="16.5" customHeight="1">
      <c r="A26" s="68" t="s">
        <v>186</v>
      </c>
      <c r="B26" s="271">
        <v>677214</v>
      </c>
      <c r="C26" s="275">
        <v>1621</v>
      </c>
      <c r="D26" s="67" t="s">
        <v>187</v>
      </c>
    </row>
    <row r="27" spans="1:4" ht="16.5" customHeight="1">
      <c r="A27" s="70" t="s">
        <v>66</v>
      </c>
      <c r="B27" s="272">
        <v>5755772.4000000004</v>
      </c>
      <c r="C27" s="273">
        <v>18585</v>
      </c>
      <c r="D27" s="71" t="s">
        <v>67</v>
      </c>
    </row>
    <row r="28" spans="1:4" ht="16.5" customHeight="1">
      <c r="A28" s="70" t="s">
        <v>68</v>
      </c>
      <c r="B28" s="272">
        <v>691240.2</v>
      </c>
      <c r="C28" s="276">
        <v>3016</v>
      </c>
      <c r="D28" s="71" t="s">
        <v>69</v>
      </c>
    </row>
    <row r="29" spans="1:4" ht="15" customHeight="1">
      <c r="A29" s="72"/>
      <c r="B29" s="13"/>
      <c r="C29" s="73"/>
      <c r="D29" s="74"/>
    </row>
    <row r="30" spans="1:4" ht="79.5" customHeight="1">
      <c r="A30" s="369" t="s">
        <v>291</v>
      </c>
      <c r="B30" s="370"/>
      <c r="C30" s="370"/>
      <c r="D30" s="370"/>
    </row>
  </sheetData>
  <mergeCells count="4">
    <mergeCell ref="A2:D2"/>
    <mergeCell ref="A3:A4"/>
    <mergeCell ref="D3:D4"/>
    <mergeCell ref="A30:D30"/>
  </mergeCells>
  <printOptions horizontalCentered="1"/>
  <pageMargins left="0.39370078740157483" right="0.39370078740157483" top="0.59055118110236227" bottom="0.59055118110236227" header="0.31496062992125984" footer="0.31496062992125984"/>
  <pageSetup paperSize="9" scale="62" fitToWidth="0" fitToHeight="0" orientation="portrait" r:id="rId1"/>
  <headerFooter>
    <oddFooter>&amp;C&amp;9Strona &amp;P z &amp;N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D135"/>
  <sheetViews>
    <sheetView zoomScaleNormal="100" workbookViewId="0">
      <pane ySplit="4" topLeftCell="A5" activePane="bottomLeft" state="frozen"/>
      <selection pane="bottomLeft" activeCell="A2" sqref="A2:D2"/>
    </sheetView>
  </sheetViews>
  <sheetFormatPr defaultColWidth="8.28515625" defaultRowHeight="12.75"/>
  <cols>
    <col min="1" max="1" width="50" style="60" customWidth="1"/>
    <col min="2" max="2" width="28.5703125" style="61" customWidth="1"/>
    <col min="3" max="3" width="28.5703125" style="62" customWidth="1"/>
    <col min="4" max="4" width="48.5703125" style="63" customWidth="1"/>
    <col min="5" max="16384" width="8.28515625" style="10"/>
  </cols>
  <sheetData>
    <row r="2" spans="1:4" ht="52.5" customHeight="1">
      <c r="A2" s="364" t="s">
        <v>297</v>
      </c>
      <c r="B2" s="371"/>
      <c r="C2" s="371"/>
      <c r="D2" s="371"/>
    </row>
    <row r="3" spans="1:4" ht="61.5" customHeight="1">
      <c r="A3" s="365" t="s">
        <v>36</v>
      </c>
      <c r="B3" s="44" t="s">
        <v>181</v>
      </c>
      <c r="C3" s="45" t="s">
        <v>182</v>
      </c>
      <c r="D3" s="367" t="s">
        <v>37</v>
      </c>
    </row>
    <row r="4" spans="1:4" ht="37.5" customHeight="1" thickBot="1">
      <c r="A4" s="366"/>
      <c r="B4" s="46" t="s">
        <v>183</v>
      </c>
      <c r="C4" s="46" t="s">
        <v>184</v>
      </c>
      <c r="D4" s="368"/>
    </row>
    <row r="5" spans="1:4" s="47" customFormat="1" ht="26.25" customHeight="1">
      <c r="A5" s="64" t="s">
        <v>12</v>
      </c>
      <c r="B5" s="281">
        <v>5755772.4000000004</v>
      </c>
      <c r="C5" s="285">
        <v>18585</v>
      </c>
      <c r="D5" s="19" t="s">
        <v>13</v>
      </c>
    </row>
    <row r="6" spans="1:4" s="18" customFormat="1" ht="16.5" customHeight="1">
      <c r="A6" s="278" t="s">
        <v>38</v>
      </c>
      <c r="B6" s="282">
        <v>313730.59999999998</v>
      </c>
      <c r="C6" s="286">
        <v>841</v>
      </c>
      <c r="D6" s="48" t="s">
        <v>38</v>
      </c>
    </row>
    <row r="7" spans="1:4" s="18" customFormat="1" ht="16.5" customHeight="1">
      <c r="A7" s="278" t="s">
        <v>39</v>
      </c>
      <c r="B7" s="282">
        <v>347181.8</v>
      </c>
      <c r="C7" s="286">
        <v>1648</v>
      </c>
      <c r="D7" s="48" t="s">
        <v>40</v>
      </c>
    </row>
    <row r="8" spans="1:4" ht="16.5" customHeight="1">
      <c r="A8" s="278" t="s">
        <v>105</v>
      </c>
      <c r="B8" s="282">
        <v>938.7</v>
      </c>
      <c r="C8" s="286">
        <v>3</v>
      </c>
      <c r="D8" s="42" t="s">
        <v>114</v>
      </c>
    </row>
    <row r="9" spans="1:4" ht="16.5" customHeight="1">
      <c r="A9" s="278" t="s">
        <v>102</v>
      </c>
      <c r="B9" s="282">
        <v>123997.3</v>
      </c>
      <c r="C9" s="286">
        <v>373</v>
      </c>
      <c r="D9" s="49" t="s">
        <v>122</v>
      </c>
    </row>
    <row r="10" spans="1:4" ht="16.5" customHeight="1">
      <c r="A10" s="278" t="s">
        <v>41</v>
      </c>
      <c r="B10" s="282">
        <v>44923.199999999997</v>
      </c>
      <c r="C10" s="286">
        <v>162</v>
      </c>
      <c r="D10" s="48" t="s">
        <v>42</v>
      </c>
    </row>
    <row r="11" spans="1:4" ht="16.5" customHeight="1">
      <c r="A11" s="278" t="s">
        <v>43</v>
      </c>
      <c r="B11" s="282">
        <v>94488.7</v>
      </c>
      <c r="C11" s="286">
        <v>261</v>
      </c>
      <c r="D11" s="39" t="s">
        <v>44</v>
      </c>
    </row>
    <row r="12" spans="1:4" ht="16.5" customHeight="1">
      <c r="A12" s="278" t="s">
        <v>45</v>
      </c>
      <c r="B12" s="282">
        <v>122424.9</v>
      </c>
      <c r="C12" s="286">
        <v>665</v>
      </c>
      <c r="D12" s="39" t="s">
        <v>46</v>
      </c>
    </row>
    <row r="13" spans="1:4" ht="16.5" customHeight="1">
      <c r="A13" s="278" t="s">
        <v>47</v>
      </c>
      <c r="B13" s="282">
        <v>8462.7999999999993</v>
      </c>
      <c r="C13" s="286">
        <v>20</v>
      </c>
      <c r="D13" s="39" t="s">
        <v>48</v>
      </c>
    </row>
    <row r="14" spans="1:4" ht="16.5" customHeight="1">
      <c r="A14" s="278" t="s">
        <v>49</v>
      </c>
      <c r="B14" s="282">
        <v>256220.3</v>
      </c>
      <c r="C14" s="286">
        <v>1044</v>
      </c>
      <c r="D14" s="39" t="s">
        <v>50</v>
      </c>
    </row>
    <row r="15" spans="1:4" ht="16.5" customHeight="1">
      <c r="A15" s="278" t="s">
        <v>106</v>
      </c>
      <c r="B15" s="282">
        <v>2213.6</v>
      </c>
      <c r="C15" s="286">
        <v>11</v>
      </c>
      <c r="D15" s="39" t="s">
        <v>128</v>
      </c>
    </row>
    <row r="16" spans="1:4" ht="16.5" customHeight="1">
      <c r="A16" s="278" t="s">
        <v>51</v>
      </c>
      <c r="B16" s="282">
        <v>92658.5</v>
      </c>
      <c r="C16" s="286">
        <v>302</v>
      </c>
      <c r="D16" s="39" t="s">
        <v>52</v>
      </c>
    </row>
    <row r="17" spans="1:4" ht="16.5" customHeight="1">
      <c r="A17" s="278" t="s">
        <v>53</v>
      </c>
      <c r="B17" s="282">
        <v>27496.5</v>
      </c>
      <c r="C17" s="286">
        <v>145</v>
      </c>
      <c r="D17" s="39" t="s">
        <v>54</v>
      </c>
    </row>
    <row r="18" spans="1:4" ht="16.5" customHeight="1">
      <c r="A18" s="278" t="s">
        <v>107</v>
      </c>
      <c r="B18" s="282">
        <v>10987.9</v>
      </c>
      <c r="C18" s="286">
        <v>33</v>
      </c>
      <c r="D18" s="39" t="s">
        <v>115</v>
      </c>
    </row>
    <row r="19" spans="1:4" ht="16.5" customHeight="1">
      <c r="A19" s="278" t="s">
        <v>55</v>
      </c>
      <c r="B19" s="282">
        <v>3391652.5</v>
      </c>
      <c r="C19" s="286">
        <v>10602</v>
      </c>
      <c r="D19" s="39" t="s">
        <v>56</v>
      </c>
    </row>
    <row r="20" spans="1:4" ht="16.5" customHeight="1">
      <c r="A20" s="278" t="s">
        <v>57</v>
      </c>
      <c r="B20" s="282">
        <v>248610.9</v>
      </c>
      <c r="C20" s="286">
        <v>453</v>
      </c>
      <c r="D20" s="39" t="s">
        <v>58</v>
      </c>
    </row>
    <row r="21" spans="1:4" ht="16.5" customHeight="1">
      <c r="A21" s="278" t="s">
        <v>124</v>
      </c>
      <c r="B21" s="282">
        <v>505</v>
      </c>
      <c r="C21" s="286">
        <v>5</v>
      </c>
      <c r="D21" s="42" t="s">
        <v>127</v>
      </c>
    </row>
    <row r="22" spans="1:4" ht="16.5" customHeight="1">
      <c r="A22" s="278" t="s">
        <v>109</v>
      </c>
      <c r="B22" s="282">
        <v>6000.4</v>
      </c>
      <c r="C22" s="286">
        <v>14</v>
      </c>
      <c r="D22" s="39" t="s">
        <v>117</v>
      </c>
    </row>
    <row r="23" spans="1:4" ht="16.5" customHeight="1">
      <c r="A23" s="278" t="s">
        <v>125</v>
      </c>
      <c r="B23" s="282">
        <v>6144.3</v>
      </c>
      <c r="C23" s="286">
        <v>16</v>
      </c>
      <c r="D23" s="42" t="s">
        <v>125</v>
      </c>
    </row>
    <row r="24" spans="1:4" ht="16.5" customHeight="1">
      <c r="A24" s="278" t="s">
        <v>59</v>
      </c>
      <c r="B24" s="282">
        <v>32765.1</v>
      </c>
      <c r="C24" s="286">
        <v>162</v>
      </c>
      <c r="D24" s="39" t="s">
        <v>60</v>
      </c>
    </row>
    <row r="25" spans="1:4" ht="16.5" customHeight="1">
      <c r="A25" s="278" t="s">
        <v>110</v>
      </c>
      <c r="B25" s="282">
        <v>1533.8</v>
      </c>
      <c r="C25" s="286">
        <v>13</v>
      </c>
      <c r="D25" s="48" t="s">
        <v>118</v>
      </c>
    </row>
    <row r="26" spans="1:4" ht="16.5" customHeight="1">
      <c r="A26" s="278" t="s">
        <v>111</v>
      </c>
      <c r="B26" s="282">
        <v>16689.599999999999</v>
      </c>
      <c r="C26" s="286">
        <v>42</v>
      </c>
      <c r="D26" s="39" t="s">
        <v>119</v>
      </c>
    </row>
    <row r="27" spans="1:4" s="43" customFormat="1" ht="16.5" customHeight="1">
      <c r="A27" s="278" t="s">
        <v>61</v>
      </c>
      <c r="B27" s="282">
        <v>312169.40000000002</v>
      </c>
      <c r="C27" s="286">
        <v>1079</v>
      </c>
      <c r="D27" s="50" t="s">
        <v>62</v>
      </c>
    </row>
    <row r="28" spans="1:4" s="43" customFormat="1" ht="16.5" customHeight="1">
      <c r="A28" s="278" t="s">
        <v>112</v>
      </c>
      <c r="B28" s="282">
        <v>9524.4</v>
      </c>
      <c r="C28" s="286">
        <v>14</v>
      </c>
      <c r="D28" s="51" t="s">
        <v>120</v>
      </c>
    </row>
    <row r="29" spans="1:4" ht="16.5" customHeight="1">
      <c r="A29" s="278" t="s">
        <v>113</v>
      </c>
      <c r="B29" s="282">
        <v>7135.3</v>
      </c>
      <c r="C29" s="286">
        <v>42</v>
      </c>
      <c r="D29" s="48" t="s">
        <v>121</v>
      </c>
    </row>
    <row r="30" spans="1:4" ht="16.5" customHeight="1">
      <c r="A30" s="278" t="s">
        <v>63</v>
      </c>
      <c r="B30" s="282">
        <v>206831.8</v>
      </c>
      <c r="C30" s="286">
        <v>396</v>
      </c>
      <c r="D30" s="39" t="s">
        <v>103</v>
      </c>
    </row>
    <row r="31" spans="1:4" ht="16.5" customHeight="1">
      <c r="A31" s="278" t="s">
        <v>64</v>
      </c>
      <c r="B31" s="282">
        <v>1908.3</v>
      </c>
      <c r="C31" s="286">
        <v>18</v>
      </c>
      <c r="D31" s="39" t="s">
        <v>65</v>
      </c>
    </row>
    <row r="32" spans="1:4" ht="40.5" customHeight="1">
      <c r="A32" s="144" t="s">
        <v>145</v>
      </c>
      <c r="B32" s="283">
        <v>68576.800000000003</v>
      </c>
      <c r="C32" s="287">
        <v>221</v>
      </c>
      <c r="D32" s="52" t="s">
        <v>146</v>
      </c>
    </row>
    <row r="33" spans="1:4" ht="26.25" customHeight="1">
      <c r="A33" s="279" t="s">
        <v>86</v>
      </c>
      <c r="B33" s="53"/>
      <c r="C33" s="54"/>
      <c r="D33" s="55"/>
    </row>
    <row r="34" spans="1:4" s="18" customFormat="1" ht="16.5" customHeight="1">
      <c r="A34" s="280" t="s">
        <v>34</v>
      </c>
      <c r="B34" s="284">
        <v>101527</v>
      </c>
      <c r="C34" s="288">
        <v>400</v>
      </c>
      <c r="D34" s="19" t="s">
        <v>13</v>
      </c>
    </row>
    <row r="35" spans="1:4" ht="16.5" customHeight="1">
      <c r="A35" s="278" t="s">
        <v>49</v>
      </c>
      <c r="B35" s="282">
        <v>6913.3</v>
      </c>
      <c r="C35" s="286">
        <v>24</v>
      </c>
      <c r="D35" s="39" t="s">
        <v>50</v>
      </c>
    </row>
    <row r="36" spans="1:4" ht="16.5" customHeight="1">
      <c r="A36" s="278" t="s">
        <v>55</v>
      </c>
      <c r="B36" s="282">
        <v>52011.199999999997</v>
      </c>
      <c r="C36" s="286">
        <v>209</v>
      </c>
      <c r="D36" s="39" t="s">
        <v>56</v>
      </c>
    </row>
    <row r="37" spans="1:4" ht="16.5" customHeight="1">
      <c r="A37" s="278" t="s">
        <v>61</v>
      </c>
      <c r="B37" s="282">
        <v>2046.6</v>
      </c>
      <c r="C37" s="286">
        <v>10</v>
      </c>
      <c r="D37" s="39" t="s">
        <v>62</v>
      </c>
    </row>
    <row r="38" spans="1:4" ht="40.5" customHeight="1">
      <c r="A38" s="144" t="s">
        <v>295</v>
      </c>
      <c r="B38" s="283">
        <v>40555.9</v>
      </c>
      <c r="C38" s="287">
        <v>157</v>
      </c>
      <c r="D38" s="42" t="s">
        <v>147</v>
      </c>
    </row>
    <row r="39" spans="1:4" ht="27" customHeight="1">
      <c r="A39" s="279" t="s">
        <v>87</v>
      </c>
      <c r="B39" s="53"/>
      <c r="C39" s="54"/>
      <c r="D39" s="56"/>
    </row>
    <row r="40" spans="1:4" s="18" customFormat="1" ht="16.5" customHeight="1">
      <c r="A40" s="279" t="s">
        <v>34</v>
      </c>
      <c r="B40" s="284">
        <v>111881.1</v>
      </c>
      <c r="C40" s="288">
        <v>589</v>
      </c>
      <c r="D40" s="19" t="s">
        <v>13</v>
      </c>
    </row>
    <row r="41" spans="1:4" ht="16.5" customHeight="1">
      <c r="A41" s="278" t="s">
        <v>55</v>
      </c>
      <c r="B41" s="282">
        <v>39774.400000000001</v>
      </c>
      <c r="C41" s="287">
        <v>192</v>
      </c>
      <c r="D41" s="39" t="s">
        <v>56</v>
      </c>
    </row>
    <row r="42" spans="1:4" ht="40.5" customHeight="1">
      <c r="A42" s="144" t="s">
        <v>148</v>
      </c>
      <c r="B42" s="283">
        <v>72106.7</v>
      </c>
      <c r="C42" s="287">
        <v>397</v>
      </c>
      <c r="D42" s="42" t="s">
        <v>293</v>
      </c>
    </row>
    <row r="43" spans="1:4" ht="27" customHeight="1">
      <c r="A43" s="279" t="s">
        <v>88</v>
      </c>
      <c r="B43" s="53"/>
      <c r="C43" s="54"/>
      <c r="D43" s="56"/>
    </row>
    <row r="44" spans="1:4" ht="16.5" customHeight="1">
      <c r="A44" s="279" t="s">
        <v>34</v>
      </c>
      <c r="B44" s="165" t="s">
        <v>2</v>
      </c>
      <c r="C44" s="288">
        <v>574</v>
      </c>
      <c r="D44" s="19" t="s">
        <v>13</v>
      </c>
    </row>
    <row r="45" spans="1:4" ht="16.5" customHeight="1">
      <c r="A45" s="278" t="s">
        <v>39</v>
      </c>
      <c r="B45" s="282">
        <v>21128.799999999999</v>
      </c>
      <c r="C45" s="286">
        <v>118</v>
      </c>
      <c r="D45" s="48" t="s">
        <v>40</v>
      </c>
    </row>
    <row r="46" spans="1:4" ht="16.5" customHeight="1">
      <c r="A46" s="278" t="s">
        <v>55</v>
      </c>
      <c r="B46" s="282">
        <v>34615.199999999997</v>
      </c>
      <c r="C46" s="286">
        <v>203</v>
      </c>
      <c r="D46" s="39" t="s">
        <v>56</v>
      </c>
    </row>
    <row r="47" spans="1:4" ht="40.5" customHeight="1">
      <c r="A47" s="144" t="s">
        <v>296</v>
      </c>
      <c r="B47" s="22" t="s">
        <v>2</v>
      </c>
      <c r="C47" s="287">
        <v>253</v>
      </c>
      <c r="D47" s="42" t="s">
        <v>149</v>
      </c>
    </row>
    <row r="48" spans="1:4" ht="27" customHeight="1">
      <c r="A48" s="279" t="s">
        <v>89</v>
      </c>
      <c r="B48" s="53"/>
      <c r="C48" s="54"/>
      <c r="D48" s="58"/>
    </row>
    <row r="49" spans="1:4" ht="16.5" customHeight="1">
      <c r="A49" s="279" t="s">
        <v>34</v>
      </c>
      <c r="B49" s="284">
        <v>115919.2</v>
      </c>
      <c r="C49" s="288">
        <v>510</v>
      </c>
      <c r="D49" s="19" t="s">
        <v>13</v>
      </c>
    </row>
    <row r="50" spans="1:4" ht="16.5" customHeight="1">
      <c r="A50" s="278" t="s">
        <v>55</v>
      </c>
      <c r="B50" s="282">
        <v>84438</v>
      </c>
      <c r="C50" s="286">
        <v>384</v>
      </c>
      <c r="D50" s="42" t="s">
        <v>56</v>
      </c>
    </row>
    <row r="51" spans="1:4" s="18" customFormat="1" ht="16.5" customHeight="1">
      <c r="A51" s="144" t="s">
        <v>150</v>
      </c>
      <c r="B51" s="283">
        <v>31481.200000000001</v>
      </c>
      <c r="C51" s="287">
        <v>126</v>
      </c>
      <c r="D51" s="42" t="s">
        <v>151</v>
      </c>
    </row>
    <row r="52" spans="1:4" ht="27" customHeight="1">
      <c r="A52" s="279" t="s">
        <v>90</v>
      </c>
      <c r="B52" s="53"/>
      <c r="C52" s="54"/>
      <c r="D52" s="59"/>
    </row>
    <row r="53" spans="1:4" ht="16.5" customHeight="1">
      <c r="A53" s="279" t="s">
        <v>34</v>
      </c>
      <c r="B53" s="284">
        <v>29704.400000000001</v>
      </c>
      <c r="C53" s="288">
        <v>190</v>
      </c>
      <c r="D53" s="19" t="s">
        <v>13</v>
      </c>
    </row>
    <row r="54" spans="1:4" s="18" customFormat="1" ht="28.5" customHeight="1">
      <c r="A54" s="144" t="s">
        <v>152</v>
      </c>
      <c r="B54" s="282">
        <v>29704.400000000001</v>
      </c>
      <c r="C54" s="286">
        <v>190</v>
      </c>
      <c r="D54" s="42" t="s">
        <v>153</v>
      </c>
    </row>
    <row r="55" spans="1:4" ht="27" customHeight="1">
      <c r="A55" s="279" t="s">
        <v>91</v>
      </c>
      <c r="B55" s="53"/>
      <c r="C55" s="54"/>
      <c r="D55" s="59"/>
    </row>
    <row r="56" spans="1:4" ht="16.5" customHeight="1">
      <c r="A56" s="279" t="s">
        <v>34</v>
      </c>
      <c r="B56" s="284">
        <v>592009</v>
      </c>
      <c r="C56" s="288">
        <v>2476</v>
      </c>
      <c r="D56" s="19" t="s">
        <v>13</v>
      </c>
    </row>
    <row r="57" spans="1:4" ht="16.5" customHeight="1">
      <c r="A57" s="278" t="s">
        <v>38</v>
      </c>
      <c r="B57" s="282">
        <v>8869.1</v>
      </c>
      <c r="C57" s="286">
        <v>38</v>
      </c>
      <c r="D57" s="48" t="s">
        <v>38</v>
      </c>
    </row>
    <row r="58" spans="1:4" ht="16.5" customHeight="1">
      <c r="A58" s="278" t="s">
        <v>39</v>
      </c>
      <c r="B58" s="282">
        <v>18168.8</v>
      </c>
      <c r="C58" s="286">
        <v>87</v>
      </c>
      <c r="D58" s="48" t="s">
        <v>40</v>
      </c>
    </row>
    <row r="59" spans="1:4" ht="16.5" customHeight="1">
      <c r="A59" s="278" t="s">
        <v>102</v>
      </c>
      <c r="B59" s="282">
        <v>3138.6</v>
      </c>
      <c r="C59" s="286">
        <v>17</v>
      </c>
      <c r="D59" s="49" t="s">
        <v>122</v>
      </c>
    </row>
    <row r="60" spans="1:4" ht="16.5" customHeight="1">
      <c r="A60" s="278" t="s">
        <v>45</v>
      </c>
      <c r="B60" s="282">
        <v>14375.7</v>
      </c>
      <c r="C60" s="286">
        <v>67</v>
      </c>
      <c r="D60" s="39" t="s">
        <v>46</v>
      </c>
    </row>
    <row r="61" spans="1:4" ht="16.5" customHeight="1">
      <c r="A61" s="278" t="s">
        <v>49</v>
      </c>
      <c r="B61" s="282">
        <v>10114.4</v>
      </c>
      <c r="C61" s="286">
        <v>29</v>
      </c>
      <c r="D61" s="39" t="s">
        <v>50</v>
      </c>
    </row>
    <row r="62" spans="1:4" ht="16.5" customHeight="1">
      <c r="A62" s="278" t="s">
        <v>51</v>
      </c>
      <c r="B62" s="282">
        <v>13047.2</v>
      </c>
      <c r="C62" s="286">
        <v>63</v>
      </c>
      <c r="D62" s="39" t="s">
        <v>52</v>
      </c>
    </row>
    <row r="63" spans="1:4" ht="16.5" customHeight="1">
      <c r="A63" s="278" t="s">
        <v>55</v>
      </c>
      <c r="B63" s="282">
        <v>412356.6</v>
      </c>
      <c r="C63" s="286">
        <v>1801</v>
      </c>
      <c r="D63" s="39" t="s">
        <v>56</v>
      </c>
    </row>
    <row r="64" spans="1:4" ht="16.5" customHeight="1">
      <c r="A64" s="278" t="s">
        <v>57</v>
      </c>
      <c r="B64" s="282">
        <v>2272.6</v>
      </c>
      <c r="C64" s="286">
        <v>11</v>
      </c>
      <c r="D64" s="39" t="s">
        <v>58</v>
      </c>
    </row>
    <row r="65" spans="1:4" ht="16.5" customHeight="1">
      <c r="A65" s="278" t="s">
        <v>61</v>
      </c>
      <c r="B65" s="282">
        <v>37406.699999999997</v>
      </c>
      <c r="C65" s="286">
        <v>123</v>
      </c>
      <c r="D65" s="39" t="s">
        <v>62</v>
      </c>
    </row>
    <row r="66" spans="1:4" ht="54" customHeight="1">
      <c r="A66" s="202" t="s">
        <v>154</v>
      </c>
      <c r="B66" s="283">
        <v>72259.3</v>
      </c>
      <c r="C66" s="287">
        <v>240</v>
      </c>
      <c r="D66" s="42" t="s">
        <v>155</v>
      </c>
    </row>
    <row r="67" spans="1:4" ht="27" customHeight="1">
      <c r="A67" s="279" t="s">
        <v>92</v>
      </c>
      <c r="B67" s="53"/>
      <c r="C67" s="54"/>
      <c r="D67" s="58"/>
    </row>
    <row r="68" spans="1:4" ht="16.5" customHeight="1">
      <c r="A68" s="279" t="s">
        <v>34</v>
      </c>
      <c r="B68" s="284">
        <v>1134951.8</v>
      </c>
      <c r="C68" s="288">
        <v>3806</v>
      </c>
      <c r="D68" s="19" t="s">
        <v>13</v>
      </c>
    </row>
    <row r="69" spans="1:4" ht="16.5" customHeight="1">
      <c r="A69" s="278" t="s">
        <v>38</v>
      </c>
      <c r="B69" s="282">
        <v>4640.3</v>
      </c>
      <c r="C69" s="286">
        <v>10</v>
      </c>
      <c r="D69" s="48" t="s">
        <v>38</v>
      </c>
    </row>
    <row r="70" spans="1:4" ht="16.5" customHeight="1">
      <c r="A70" s="278" t="s">
        <v>39</v>
      </c>
      <c r="B70" s="282">
        <v>111005.5</v>
      </c>
      <c r="C70" s="286">
        <v>405</v>
      </c>
      <c r="D70" s="48" t="s">
        <v>40</v>
      </c>
    </row>
    <row r="71" spans="1:4" ht="16.5" customHeight="1">
      <c r="A71" s="278" t="s">
        <v>102</v>
      </c>
      <c r="B71" s="282">
        <v>1170.2</v>
      </c>
      <c r="C71" s="286">
        <v>9</v>
      </c>
      <c r="D71" s="49" t="s">
        <v>122</v>
      </c>
    </row>
    <row r="72" spans="1:4" ht="16.5" customHeight="1">
      <c r="A72" s="278" t="s">
        <v>43</v>
      </c>
      <c r="B72" s="282">
        <v>12688.3</v>
      </c>
      <c r="C72" s="286">
        <v>39</v>
      </c>
      <c r="D72" s="39" t="s">
        <v>44</v>
      </c>
    </row>
    <row r="73" spans="1:4" ht="16.5" customHeight="1">
      <c r="A73" s="278" t="s">
        <v>45</v>
      </c>
      <c r="B73" s="282">
        <v>43567.6</v>
      </c>
      <c r="C73" s="286">
        <v>234</v>
      </c>
      <c r="D73" s="39" t="s">
        <v>46</v>
      </c>
    </row>
    <row r="74" spans="1:4" ht="16.5" customHeight="1">
      <c r="A74" s="278" t="s">
        <v>49</v>
      </c>
      <c r="B74" s="282">
        <v>89656.7</v>
      </c>
      <c r="C74" s="286">
        <v>279</v>
      </c>
      <c r="D74" s="39" t="s">
        <v>50</v>
      </c>
    </row>
    <row r="75" spans="1:4" ht="16.5" customHeight="1">
      <c r="A75" s="278" t="s">
        <v>51</v>
      </c>
      <c r="B75" s="282">
        <v>62375.199999999997</v>
      </c>
      <c r="C75" s="286">
        <v>184</v>
      </c>
      <c r="D75" s="39" t="s">
        <v>52</v>
      </c>
    </row>
    <row r="76" spans="1:4" ht="16.5" customHeight="1">
      <c r="A76" s="278" t="s">
        <v>53</v>
      </c>
      <c r="B76" s="282">
        <v>3896</v>
      </c>
      <c r="C76" s="286">
        <v>21</v>
      </c>
      <c r="D76" s="39" t="s">
        <v>54</v>
      </c>
    </row>
    <row r="77" spans="1:4" ht="16.5" customHeight="1">
      <c r="A77" s="278" t="s">
        <v>107</v>
      </c>
      <c r="B77" s="282">
        <v>7703.2</v>
      </c>
      <c r="C77" s="286">
        <v>28</v>
      </c>
      <c r="D77" s="39" t="s">
        <v>115</v>
      </c>
    </row>
    <row r="78" spans="1:4" ht="16.5" customHeight="1">
      <c r="A78" s="278" t="s">
        <v>55</v>
      </c>
      <c r="B78" s="282">
        <v>518334.5</v>
      </c>
      <c r="C78" s="286">
        <v>1997</v>
      </c>
      <c r="D78" s="39" t="s">
        <v>56</v>
      </c>
    </row>
    <row r="79" spans="1:4" ht="16.5" customHeight="1">
      <c r="A79" s="278" t="s">
        <v>57</v>
      </c>
      <c r="B79" s="282">
        <v>105168</v>
      </c>
      <c r="C79" s="286">
        <v>176</v>
      </c>
      <c r="D79" s="39" t="s">
        <v>58</v>
      </c>
    </row>
    <row r="80" spans="1:4" ht="16.5" customHeight="1">
      <c r="A80" s="278" t="s">
        <v>59</v>
      </c>
      <c r="B80" s="282">
        <v>5520.7</v>
      </c>
      <c r="C80" s="286">
        <v>23</v>
      </c>
      <c r="D80" s="39" t="s">
        <v>60</v>
      </c>
    </row>
    <row r="81" spans="1:4" ht="16.5" customHeight="1">
      <c r="A81" s="278" t="s">
        <v>61</v>
      </c>
      <c r="B81" s="282">
        <v>119632.4</v>
      </c>
      <c r="C81" s="286">
        <v>284</v>
      </c>
      <c r="D81" s="39" t="s">
        <v>62</v>
      </c>
    </row>
    <row r="82" spans="1:4" ht="16.5" customHeight="1">
      <c r="A82" s="278" t="s">
        <v>113</v>
      </c>
      <c r="B82" s="282">
        <v>1432.1</v>
      </c>
      <c r="C82" s="286">
        <v>15</v>
      </c>
      <c r="D82" s="48" t="s">
        <v>121</v>
      </c>
    </row>
    <row r="83" spans="1:4" ht="40.5" customHeight="1">
      <c r="A83" s="144" t="s">
        <v>156</v>
      </c>
      <c r="B83" s="283">
        <v>48161.1</v>
      </c>
      <c r="C83" s="287">
        <v>102</v>
      </c>
      <c r="D83" s="42" t="s">
        <v>157</v>
      </c>
    </row>
    <row r="84" spans="1:4" ht="27" customHeight="1">
      <c r="A84" s="279" t="s">
        <v>93</v>
      </c>
      <c r="B84" s="53"/>
      <c r="C84" s="54"/>
      <c r="D84" s="58"/>
    </row>
    <row r="85" spans="1:4" ht="16.5" customHeight="1">
      <c r="A85" s="279" t="s">
        <v>34</v>
      </c>
      <c r="B85" s="284">
        <v>911196.3</v>
      </c>
      <c r="C85" s="288">
        <v>3801</v>
      </c>
      <c r="D85" s="19" t="s">
        <v>13</v>
      </c>
    </row>
    <row r="86" spans="1:4" ht="16.5" customHeight="1">
      <c r="A86" s="278" t="s">
        <v>55</v>
      </c>
      <c r="B86" s="282">
        <v>522286.8</v>
      </c>
      <c r="C86" s="286">
        <v>2164</v>
      </c>
      <c r="D86" s="39" t="s">
        <v>56</v>
      </c>
    </row>
    <row r="87" spans="1:4" ht="53.25" customHeight="1">
      <c r="A87" s="144" t="s">
        <v>158</v>
      </c>
      <c r="B87" s="283">
        <v>388909.5</v>
      </c>
      <c r="C87" s="287">
        <v>1637</v>
      </c>
      <c r="D87" s="42" t="s">
        <v>159</v>
      </c>
    </row>
    <row r="88" spans="1:4" ht="27" customHeight="1">
      <c r="A88" s="279" t="s">
        <v>94</v>
      </c>
      <c r="B88" s="53"/>
      <c r="C88" s="54"/>
      <c r="D88" s="58"/>
    </row>
    <row r="89" spans="1:4" s="18" customFormat="1" ht="16.5" customHeight="1">
      <c r="A89" s="279" t="s">
        <v>34</v>
      </c>
      <c r="B89" s="284">
        <v>199004.9</v>
      </c>
      <c r="C89" s="288">
        <v>966</v>
      </c>
      <c r="D89" s="19" t="s">
        <v>13</v>
      </c>
    </row>
    <row r="90" spans="1:4" ht="16.5" customHeight="1">
      <c r="A90" s="278" t="s">
        <v>39</v>
      </c>
      <c r="B90" s="282">
        <v>7323.4</v>
      </c>
      <c r="C90" s="286">
        <v>78</v>
      </c>
      <c r="D90" s="48" t="s">
        <v>40</v>
      </c>
    </row>
    <row r="91" spans="1:4" ht="16.5" customHeight="1">
      <c r="A91" s="278" t="s">
        <v>45</v>
      </c>
      <c r="B91" s="282">
        <v>16548.2</v>
      </c>
      <c r="C91" s="286">
        <v>84</v>
      </c>
      <c r="D91" s="39" t="s">
        <v>46</v>
      </c>
    </row>
    <row r="92" spans="1:4" ht="16.5" customHeight="1">
      <c r="A92" s="278" t="s">
        <v>55</v>
      </c>
      <c r="B92" s="282">
        <v>121246</v>
      </c>
      <c r="C92" s="286">
        <v>536</v>
      </c>
      <c r="D92" s="39" t="s">
        <v>56</v>
      </c>
    </row>
    <row r="93" spans="1:4" ht="16.5" customHeight="1">
      <c r="A93" s="278" t="s">
        <v>63</v>
      </c>
      <c r="B93" s="282">
        <v>6936.3</v>
      </c>
      <c r="C93" s="286">
        <v>36</v>
      </c>
      <c r="D93" s="39" t="s">
        <v>103</v>
      </c>
    </row>
    <row r="94" spans="1:4" s="18" customFormat="1" ht="28.5" customHeight="1">
      <c r="A94" s="144" t="s">
        <v>130</v>
      </c>
      <c r="B94" s="283">
        <v>46951</v>
      </c>
      <c r="C94" s="287">
        <v>232</v>
      </c>
      <c r="D94" s="42" t="s">
        <v>131</v>
      </c>
    </row>
    <row r="95" spans="1:4" s="18" customFormat="1" ht="27" customHeight="1">
      <c r="A95" s="279" t="s">
        <v>95</v>
      </c>
      <c r="B95" s="53"/>
      <c r="C95" s="54"/>
      <c r="D95" s="58"/>
    </row>
    <row r="96" spans="1:4" ht="16.5" customHeight="1">
      <c r="A96" s="279" t="s">
        <v>34</v>
      </c>
      <c r="B96" s="22" t="s">
        <v>2</v>
      </c>
      <c r="C96" s="288">
        <v>1368</v>
      </c>
      <c r="D96" s="19" t="s">
        <v>13</v>
      </c>
    </row>
    <row r="97" spans="1:4" ht="40.5" customHeight="1">
      <c r="A97" s="202" t="s">
        <v>132</v>
      </c>
      <c r="B97" s="22" t="s">
        <v>2</v>
      </c>
      <c r="C97" s="287">
        <v>1368</v>
      </c>
      <c r="D97" s="51" t="s">
        <v>133</v>
      </c>
    </row>
    <row r="98" spans="1:4" ht="27" customHeight="1">
      <c r="A98" s="279" t="s">
        <v>96</v>
      </c>
      <c r="B98" s="53"/>
      <c r="C98" s="54"/>
      <c r="D98" s="58"/>
    </row>
    <row r="99" spans="1:4" ht="16.5" customHeight="1">
      <c r="A99" s="279" t="s">
        <v>34</v>
      </c>
      <c r="B99" s="284">
        <v>154597.5</v>
      </c>
      <c r="C99" s="288">
        <v>684</v>
      </c>
      <c r="D99" s="19" t="s">
        <v>13</v>
      </c>
    </row>
    <row r="100" spans="1:4" ht="16.5" customHeight="1">
      <c r="A100" s="278" t="s">
        <v>39</v>
      </c>
      <c r="B100" s="282">
        <v>27135.3</v>
      </c>
      <c r="C100" s="286">
        <v>135</v>
      </c>
      <c r="D100" s="48" t="s">
        <v>40</v>
      </c>
    </row>
    <row r="101" spans="1:4" ht="16.5" customHeight="1">
      <c r="A101" s="278" t="s">
        <v>55</v>
      </c>
      <c r="B101" s="282">
        <v>77868</v>
      </c>
      <c r="C101" s="286">
        <v>365</v>
      </c>
      <c r="D101" s="39" t="s">
        <v>56</v>
      </c>
    </row>
    <row r="102" spans="1:4" ht="16.5" customHeight="1">
      <c r="A102" s="278" t="s">
        <v>61</v>
      </c>
      <c r="B102" s="282">
        <v>18780.900000000001</v>
      </c>
      <c r="C102" s="286">
        <v>63</v>
      </c>
      <c r="D102" s="50" t="s">
        <v>294</v>
      </c>
    </row>
    <row r="103" spans="1:4" ht="28.5" customHeight="1">
      <c r="A103" s="144" t="s">
        <v>134</v>
      </c>
      <c r="B103" s="283">
        <v>30813.3</v>
      </c>
      <c r="C103" s="287">
        <v>121</v>
      </c>
      <c r="D103" s="42" t="s">
        <v>135</v>
      </c>
    </row>
    <row r="104" spans="1:4" s="18" customFormat="1" ht="27" customHeight="1">
      <c r="A104" s="279" t="s">
        <v>97</v>
      </c>
      <c r="B104" s="53"/>
      <c r="C104" s="54"/>
      <c r="D104" s="58"/>
    </row>
    <row r="105" spans="1:4" s="18" customFormat="1" ht="16.5" customHeight="1">
      <c r="A105" s="279" t="s">
        <v>34</v>
      </c>
      <c r="B105" s="284">
        <v>599376.80000000005</v>
      </c>
      <c r="C105" s="288">
        <v>1847</v>
      </c>
      <c r="D105" s="19" t="s">
        <v>13</v>
      </c>
    </row>
    <row r="106" spans="1:4" ht="16.5" customHeight="1">
      <c r="A106" s="278" t="s">
        <v>38</v>
      </c>
      <c r="B106" s="282">
        <v>5759.2</v>
      </c>
      <c r="C106" s="286">
        <v>37</v>
      </c>
      <c r="D106" s="48" t="s">
        <v>38</v>
      </c>
    </row>
    <row r="107" spans="1:4" ht="16.5" customHeight="1">
      <c r="A107" s="278" t="s">
        <v>39</v>
      </c>
      <c r="B107" s="282">
        <v>17143.5</v>
      </c>
      <c r="C107" s="286">
        <v>84</v>
      </c>
      <c r="D107" s="48" t="s">
        <v>40</v>
      </c>
    </row>
    <row r="108" spans="1:4" ht="16.5" customHeight="1">
      <c r="A108" s="278" t="s">
        <v>45</v>
      </c>
      <c r="B108" s="282">
        <v>12589.6</v>
      </c>
      <c r="C108" s="286">
        <v>52</v>
      </c>
      <c r="D108" s="39" t="s">
        <v>46</v>
      </c>
    </row>
    <row r="109" spans="1:4" ht="16.5" customHeight="1">
      <c r="A109" s="278" t="s">
        <v>49</v>
      </c>
      <c r="B109" s="282">
        <v>16096</v>
      </c>
      <c r="C109" s="286">
        <v>58</v>
      </c>
      <c r="D109" s="39" t="s">
        <v>50</v>
      </c>
    </row>
    <row r="110" spans="1:4" ht="16.5" customHeight="1">
      <c r="A110" s="278" t="s">
        <v>51</v>
      </c>
      <c r="B110" s="282">
        <v>12173.9</v>
      </c>
      <c r="C110" s="286">
        <v>16</v>
      </c>
      <c r="D110" s="39" t="s">
        <v>52</v>
      </c>
    </row>
    <row r="111" spans="1:4" ht="16.5" customHeight="1">
      <c r="A111" s="278" t="s">
        <v>55</v>
      </c>
      <c r="B111" s="282">
        <v>317275.5</v>
      </c>
      <c r="C111" s="286">
        <v>1069</v>
      </c>
      <c r="D111" s="39" t="s">
        <v>56</v>
      </c>
    </row>
    <row r="112" spans="1:4" ht="16.5" customHeight="1">
      <c r="A112" s="278" t="s">
        <v>57</v>
      </c>
      <c r="B112" s="282">
        <v>1787.5</v>
      </c>
      <c r="C112" s="286">
        <v>4</v>
      </c>
      <c r="D112" s="39" t="s">
        <v>58</v>
      </c>
    </row>
    <row r="113" spans="1:4" ht="16.5" customHeight="1">
      <c r="A113" s="278" t="s">
        <v>61</v>
      </c>
      <c r="B113" s="282">
        <v>25500.7</v>
      </c>
      <c r="C113" s="286">
        <v>80</v>
      </c>
      <c r="D113" s="50" t="s">
        <v>294</v>
      </c>
    </row>
    <row r="114" spans="1:4" ht="54" customHeight="1">
      <c r="A114" s="144" t="s">
        <v>136</v>
      </c>
      <c r="B114" s="283">
        <v>191050.9</v>
      </c>
      <c r="C114" s="287">
        <v>447</v>
      </c>
      <c r="D114" s="42" t="s">
        <v>137</v>
      </c>
    </row>
    <row r="115" spans="1:4" ht="27" customHeight="1">
      <c r="A115" s="279" t="s">
        <v>98</v>
      </c>
      <c r="B115" s="53"/>
      <c r="C115" s="54"/>
      <c r="D115" s="58"/>
    </row>
    <row r="116" spans="1:4" ht="16.5" customHeight="1">
      <c r="A116" s="279" t="s">
        <v>34</v>
      </c>
      <c r="B116" s="284">
        <v>40961.4</v>
      </c>
      <c r="C116" s="288">
        <v>125</v>
      </c>
      <c r="D116" s="19" t="s">
        <v>13</v>
      </c>
    </row>
    <row r="117" spans="1:4" ht="16.5" customHeight="1">
      <c r="A117" s="278" t="s">
        <v>49</v>
      </c>
      <c r="B117" s="282">
        <v>3525.3</v>
      </c>
      <c r="C117" s="286">
        <v>25</v>
      </c>
      <c r="D117" s="39" t="s">
        <v>50</v>
      </c>
    </row>
    <row r="118" spans="1:4" ht="16.5" customHeight="1">
      <c r="A118" s="278" t="s">
        <v>55</v>
      </c>
      <c r="B118" s="282">
        <v>17284.099999999999</v>
      </c>
      <c r="C118" s="286">
        <v>57</v>
      </c>
      <c r="D118" s="39" t="s">
        <v>56</v>
      </c>
    </row>
    <row r="119" spans="1:4" ht="16.5" customHeight="1">
      <c r="A119" s="144" t="s">
        <v>292</v>
      </c>
      <c r="B119" s="283">
        <v>20152</v>
      </c>
      <c r="C119" s="287">
        <v>43</v>
      </c>
      <c r="D119" s="42" t="s">
        <v>138</v>
      </c>
    </row>
    <row r="120" spans="1:4" ht="27" customHeight="1">
      <c r="A120" s="279" t="s">
        <v>99</v>
      </c>
      <c r="B120" s="53"/>
      <c r="C120" s="54"/>
      <c r="D120" s="58"/>
    </row>
    <row r="121" spans="1:4" ht="16.5" customHeight="1">
      <c r="A121" s="279" t="s">
        <v>34</v>
      </c>
      <c r="B121" s="284">
        <v>29598.1</v>
      </c>
      <c r="C121" s="288">
        <v>74</v>
      </c>
      <c r="D121" s="19" t="s">
        <v>13</v>
      </c>
    </row>
    <row r="122" spans="1:4" ht="16.5" customHeight="1">
      <c r="A122" s="278" t="s">
        <v>55</v>
      </c>
      <c r="B122" s="282">
        <v>10557.1</v>
      </c>
      <c r="C122" s="286">
        <v>23</v>
      </c>
      <c r="D122" s="39" t="s">
        <v>56</v>
      </c>
    </row>
    <row r="123" spans="1:4" s="18" customFormat="1" ht="16.5" customHeight="1">
      <c r="A123" s="144" t="s">
        <v>139</v>
      </c>
      <c r="B123" s="283">
        <v>19041</v>
      </c>
      <c r="C123" s="287">
        <v>51</v>
      </c>
      <c r="D123" s="42" t="s">
        <v>140</v>
      </c>
    </row>
    <row r="124" spans="1:4" s="18" customFormat="1" ht="27" customHeight="1">
      <c r="A124" s="279" t="s">
        <v>100</v>
      </c>
      <c r="B124" s="53"/>
      <c r="C124" s="54"/>
      <c r="D124" s="59"/>
    </row>
    <row r="125" spans="1:4" ht="16.5" customHeight="1">
      <c r="A125" s="279" t="s">
        <v>34</v>
      </c>
      <c r="B125" s="284">
        <v>186277.5</v>
      </c>
      <c r="C125" s="288">
        <v>862</v>
      </c>
      <c r="D125" s="19" t="s">
        <v>13</v>
      </c>
    </row>
    <row r="126" spans="1:4" ht="16.5" customHeight="1">
      <c r="A126" s="278" t="s">
        <v>39</v>
      </c>
      <c r="B126" s="282">
        <v>15341.6</v>
      </c>
      <c r="C126" s="286">
        <v>91</v>
      </c>
      <c r="D126" s="48" t="s">
        <v>40</v>
      </c>
    </row>
    <row r="127" spans="1:4" ht="16.5" customHeight="1">
      <c r="A127" s="278" t="s">
        <v>45</v>
      </c>
      <c r="B127" s="282">
        <v>2302.5</v>
      </c>
      <c r="C127" s="286">
        <v>26</v>
      </c>
      <c r="D127" s="39" t="s">
        <v>46</v>
      </c>
    </row>
    <row r="128" spans="1:4" ht="16.5" customHeight="1">
      <c r="A128" s="278" t="s">
        <v>49</v>
      </c>
      <c r="B128" s="282">
        <v>4238.5</v>
      </c>
      <c r="C128" s="286">
        <v>21</v>
      </c>
      <c r="D128" s="39" t="s">
        <v>50</v>
      </c>
    </row>
    <row r="129" spans="1:4" ht="16.5" customHeight="1">
      <c r="A129" s="278" t="s">
        <v>55</v>
      </c>
      <c r="B129" s="282">
        <v>125446.6</v>
      </c>
      <c r="C129" s="286">
        <v>494</v>
      </c>
      <c r="D129" s="39" t="s">
        <v>56</v>
      </c>
    </row>
    <row r="130" spans="1:4" ht="16.5" customHeight="1">
      <c r="A130" s="278" t="s">
        <v>63</v>
      </c>
      <c r="B130" s="282">
        <v>6679.4</v>
      </c>
      <c r="C130" s="286">
        <v>29</v>
      </c>
      <c r="D130" s="39" t="s">
        <v>103</v>
      </c>
    </row>
    <row r="131" spans="1:4" s="18" customFormat="1" ht="28.5" customHeight="1">
      <c r="A131" s="144" t="s">
        <v>141</v>
      </c>
      <c r="B131" s="283">
        <v>32268.9</v>
      </c>
      <c r="C131" s="287">
        <v>201</v>
      </c>
      <c r="D131" s="42" t="s">
        <v>142</v>
      </c>
    </row>
    <row r="132" spans="1:4" s="18" customFormat="1" ht="27" customHeight="1">
      <c r="A132" s="279" t="s">
        <v>101</v>
      </c>
      <c r="B132" s="53"/>
      <c r="C132" s="54"/>
      <c r="D132" s="58"/>
    </row>
    <row r="133" spans="1:4" ht="16.5" customHeight="1">
      <c r="A133" s="279" t="s">
        <v>34</v>
      </c>
      <c r="B133" s="284">
        <v>64661.599999999999</v>
      </c>
      <c r="C133" s="288">
        <v>313</v>
      </c>
      <c r="D133" s="19" t="s">
        <v>13</v>
      </c>
    </row>
    <row r="134" spans="1:4" ht="16.5" customHeight="1">
      <c r="A134" s="278" t="s">
        <v>55</v>
      </c>
      <c r="B134" s="282">
        <v>23020</v>
      </c>
      <c r="C134" s="286">
        <v>92</v>
      </c>
      <c r="D134" s="42" t="s">
        <v>56</v>
      </c>
    </row>
    <row r="135" spans="1:4" ht="16.5" customHeight="1">
      <c r="A135" s="144" t="s">
        <v>143</v>
      </c>
      <c r="B135" s="283">
        <v>41641.599999999999</v>
      </c>
      <c r="C135" s="287">
        <v>221</v>
      </c>
      <c r="D135" s="42" t="s">
        <v>144</v>
      </c>
    </row>
  </sheetData>
  <mergeCells count="3">
    <mergeCell ref="A2:D2"/>
    <mergeCell ref="A3:A4"/>
    <mergeCell ref="D3:D4"/>
  </mergeCells>
  <printOptions horizontalCentered="1"/>
  <pageMargins left="0.39370078740157483" right="0.39370078740157483" top="0.59055118110236227" bottom="0.59055118110236227" header="0.31496062992125984" footer="0.31496062992125984"/>
  <pageSetup paperSize="9" scale="66" fitToHeight="0" orientation="portrait" r:id="rId1"/>
  <headerFooter>
    <oddFooter>&amp;C&amp;9Strona &amp;P z &amp;N</oddFooter>
  </headerFooter>
  <rowBreaks count="2" manualBreakCount="2">
    <brk id="47" max="3" man="1"/>
    <brk id="97" max="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Q20"/>
  <sheetViews>
    <sheetView zoomScale="90" zoomScaleNormal="90" workbookViewId="0">
      <pane ySplit="5" topLeftCell="A6" activePane="bottomLeft" state="frozen"/>
      <selection pane="bottomLeft" activeCell="A2" sqref="A2:Q2"/>
    </sheetView>
  </sheetViews>
  <sheetFormatPr defaultRowHeight="12.75"/>
  <cols>
    <col min="1" max="1" width="57.140625" style="10" customWidth="1"/>
    <col min="2" max="2" width="4.28515625" style="10" customWidth="1"/>
    <col min="3" max="14" width="15.7109375" style="10" customWidth="1"/>
    <col min="15" max="15" width="15.7109375" style="43" customWidth="1"/>
    <col min="16" max="17" width="15.7109375" style="10" customWidth="1"/>
    <col min="18" max="16384" width="9.140625" style="10"/>
  </cols>
  <sheetData>
    <row r="2" spans="1:17" s="9" customFormat="1" ht="30" customHeight="1">
      <c r="A2" s="292" t="s">
        <v>279</v>
      </c>
      <c r="B2" s="292"/>
      <c r="C2" s="292"/>
      <c r="D2" s="292"/>
      <c r="E2" s="292"/>
      <c r="F2" s="292"/>
      <c r="G2" s="292"/>
      <c r="H2" s="292"/>
      <c r="I2" s="292"/>
      <c r="J2" s="292"/>
      <c r="K2" s="292"/>
      <c r="L2" s="292"/>
      <c r="M2" s="292"/>
      <c r="N2" s="292"/>
      <c r="O2" s="292"/>
      <c r="P2" s="292"/>
      <c r="Q2" s="292"/>
    </row>
    <row r="3" spans="1:17" ht="24.75" customHeight="1">
      <c r="A3" s="302" t="s">
        <v>172</v>
      </c>
      <c r="B3" s="303"/>
      <c r="C3" s="296">
        <v>2006</v>
      </c>
      <c r="D3" s="289">
        <v>2007</v>
      </c>
      <c r="E3" s="289">
        <v>2008</v>
      </c>
      <c r="F3" s="289">
        <v>2009</v>
      </c>
      <c r="G3" s="289">
        <v>2010</v>
      </c>
      <c r="H3" s="289">
        <v>2011</v>
      </c>
      <c r="I3" s="289">
        <v>2012</v>
      </c>
      <c r="J3" s="289">
        <v>2013</v>
      </c>
      <c r="K3" s="289">
        <v>2014</v>
      </c>
      <c r="L3" s="289">
        <v>2015</v>
      </c>
      <c r="M3" s="289">
        <v>2016</v>
      </c>
      <c r="N3" s="289">
        <v>2017</v>
      </c>
      <c r="O3" s="299">
        <v>2018</v>
      </c>
      <c r="P3" s="299">
        <v>2019</v>
      </c>
      <c r="Q3" s="293">
        <v>2020</v>
      </c>
    </row>
    <row r="4" spans="1:17" ht="34.5" customHeight="1">
      <c r="A4" s="304"/>
      <c r="B4" s="305"/>
      <c r="C4" s="297"/>
      <c r="D4" s="290"/>
      <c r="E4" s="290"/>
      <c r="F4" s="290"/>
      <c r="G4" s="290"/>
      <c r="H4" s="290"/>
      <c r="I4" s="290"/>
      <c r="J4" s="290"/>
      <c r="K4" s="290"/>
      <c r="L4" s="290"/>
      <c r="M4" s="290"/>
      <c r="N4" s="290"/>
      <c r="O4" s="300"/>
      <c r="P4" s="300"/>
      <c r="Q4" s="294"/>
    </row>
    <row r="5" spans="1:17" ht="51" customHeight="1" thickBot="1">
      <c r="A5" s="306"/>
      <c r="B5" s="307"/>
      <c r="C5" s="298"/>
      <c r="D5" s="291"/>
      <c r="E5" s="291"/>
      <c r="F5" s="291"/>
      <c r="G5" s="291"/>
      <c r="H5" s="291"/>
      <c r="I5" s="291"/>
      <c r="J5" s="291"/>
      <c r="K5" s="291"/>
      <c r="L5" s="291"/>
      <c r="M5" s="291"/>
      <c r="N5" s="291"/>
      <c r="O5" s="301"/>
      <c r="P5" s="301"/>
      <c r="Q5" s="295"/>
    </row>
    <row r="6" spans="1:17" s="18" customFormat="1" ht="33" customHeight="1">
      <c r="A6" s="11" t="s">
        <v>173</v>
      </c>
      <c r="B6" s="12" t="s">
        <v>0</v>
      </c>
      <c r="C6" s="13">
        <v>107268536</v>
      </c>
      <c r="D6" s="14">
        <v>135714307.90000001</v>
      </c>
      <c r="E6" s="15">
        <v>154630532.90000001</v>
      </c>
      <c r="F6" s="15">
        <v>163576573.5</v>
      </c>
      <c r="G6" s="15">
        <v>170211984</v>
      </c>
      <c r="H6" s="15">
        <v>191280757.69999999</v>
      </c>
      <c r="I6" s="15">
        <v>177376400.40000001</v>
      </c>
      <c r="J6" s="15">
        <v>167006689.69999999</v>
      </c>
      <c r="K6" s="15">
        <v>175420477.40000001</v>
      </c>
      <c r="L6" s="15">
        <v>181772010</v>
      </c>
      <c r="M6" s="16">
        <v>177436303.30000001</v>
      </c>
      <c r="N6" s="17">
        <v>197421977.79999998</v>
      </c>
      <c r="O6" s="17">
        <v>229878445.6186496</v>
      </c>
      <c r="P6" s="17">
        <v>243083744.70694518</v>
      </c>
      <c r="Q6" s="250">
        <v>239497885.7786817</v>
      </c>
    </row>
    <row r="7" spans="1:17" s="18" customFormat="1" ht="15" customHeight="1">
      <c r="A7" s="19"/>
      <c r="B7" s="20" t="s">
        <v>1</v>
      </c>
      <c r="C7" s="21">
        <v>113</v>
      </c>
      <c r="D7" s="21">
        <v>117</v>
      </c>
      <c r="E7" s="22">
        <v>109.9</v>
      </c>
      <c r="F7" s="22">
        <v>105.9</v>
      </c>
      <c r="G7" s="21">
        <v>104.4</v>
      </c>
      <c r="H7" s="21">
        <v>111</v>
      </c>
      <c r="I7" s="21">
        <v>92.7</v>
      </c>
      <c r="J7" s="22">
        <v>94.4</v>
      </c>
      <c r="K7" s="22">
        <v>106.1</v>
      </c>
      <c r="L7" s="21">
        <v>103.9</v>
      </c>
      <c r="M7" s="16">
        <v>97.8</v>
      </c>
      <c r="N7" s="23">
        <v>110.2</v>
      </c>
      <c r="O7" s="23">
        <v>114.3</v>
      </c>
      <c r="P7" s="23">
        <v>105.1</v>
      </c>
      <c r="Q7" s="28">
        <v>99.2</v>
      </c>
    </row>
    <row r="8" spans="1:17" s="18" customFormat="1" ht="26.25" customHeight="1">
      <c r="A8" s="24" t="s">
        <v>174</v>
      </c>
      <c r="B8" s="20"/>
      <c r="C8" s="13"/>
      <c r="D8" s="14"/>
      <c r="E8" s="22"/>
      <c r="F8" s="22"/>
      <c r="G8" s="22"/>
      <c r="H8" s="22"/>
      <c r="I8" s="22"/>
      <c r="J8" s="22"/>
      <c r="K8" s="22"/>
      <c r="L8" s="22"/>
      <c r="M8" s="22"/>
      <c r="N8" s="22"/>
      <c r="O8" s="22"/>
      <c r="P8" s="22"/>
      <c r="Q8" s="14"/>
    </row>
    <row r="9" spans="1:17" s="18" customFormat="1" ht="27" customHeight="1">
      <c r="A9" s="25" t="s">
        <v>175</v>
      </c>
      <c r="B9" s="20" t="s">
        <v>0</v>
      </c>
      <c r="C9" s="13">
        <v>101333211</v>
      </c>
      <c r="D9" s="14">
        <v>125906213</v>
      </c>
      <c r="E9" s="22">
        <v>147350609.5</v>
      </c>
      <c r="F9" s="22">
        <v>154421942.19999999</v>
      </c>
      <c r="G9" s="22">
        <v>160857585.30000001</v>
      </c>
      <c r="H9" s="22">
        <v>182194221.40000001</v>
      </c>
      <c r="I9" s="22">
        <v>170643811.30000001</v>
      </c>
      <c r="J9" s="22">
        <v>158008759.09999999</v>
      </c>
      <c r="K9" s="22">
        <v>165705675.80000001</v>
      </c>
      <c r="L9" s="22">
        <v>171302515.80000001</v>
      </c>
      <c r="M9" s="16">
        <v>166844232.40000001</v>
      </c>
      <c r="N9" s="23">
        <v>186798023.09999999</v>
      </c>
      <c r="O9" s="23">
        <v>218147999.19999999</v>
      </c>
      <c r="P9" s="23">
        <v>230209264.25286999</v>
      </c>
      <c r="Q9" s="28">
        <v>225659713.97040001</v>
      </c>
    </row>
    <row r="10" spans="1:17" s="18" customFormat="1" ht="15" customHeight="1">
      <c r="A10" s="26"/>
      <c r="B10" s="20" t="s">
        <v>1</v>
      </c>
      <c r="C10" s="27">
        <v>118.1</v>
      </c>
      <c r="D10" s="28">
        <v>115.5</v>
      </c>
      <c r="E10" s="23">
        <v>112.1</v>
      </c>
      <c r="F10" s="23">
        <v>105.1</v>
      </c>
      <c r="G10" s="28">
        <v>104.6</v>
      </c>
      <c r="H10" s="28">
        <v>111.8</v>
      </c>
      <c r="I10" s="28">
        <v>93.7</v>
      </c>
      <c r="J10" s="23">
        <v>94.1</v>
      </c>
      <c r="K10" s="23">
        <v>105.9</v>
      </c>
      <c r="L10" s="22">
        <v>103.7</v>
      </c>
      <c r="M10" s="16">
        <v>97.6</v>
      </c>
      <c r="N10" s="23">
        <v>110.9</v>
      </c>
      <c r="O10" s="23">
        <v>114.6</v>
      </c>
      <c r="P10" s="23">
        <v>104.8</v>
      </c>
      <c r="Q10" s="28">
        <v>98.7</v>
      </c>
    </row>
    <row r="11" spans="1:17" ht="27" customHeight="1">
      <c r="A11" s="24" t="s">
        <v>176</v>
      </c>
      <c r="B11" s="29" t="s">
        <v>0</v>
      </c>
      <c r="C11" s="30">
        <v>46697341.100000001</v>
      </c>
      <c r="D11" s="31">
        <v>58313639.600000001</v>
      </c>
      <c r="E11" s="32">
        <v>72092068.700000003</v>
      </c>
      <c r="F11" s="32">
        <v>67283326.599999994</v>
      </c>
      <c r="G11" s="32">
        <v>71800760.900000006</v>
      </c>
      <c r="H11" s="32">
        <v>64177343.5</v>
      </c>
      <c r="I11" s="32">
        <v>63101920.200000003</v>
      </c>
      <c r="J11" s="32">
        <v>52897977</v>
      </c>
      <c r="K11" s="32">
        <v>55516396.799999997</v>
      </c>
      <c r="L11" s="32">
        <v>56702340.5</v>
      </c>
      <c r="M11" s="33">
        <v>53473451.144859999</v>
      </c>
      <c r="N11" s="34">
        <v>65493185.225769997</v>
      </c>
      <c r="O11" s="34">
        <v>69507507.46085</v>
      </c>
      <c r="P11" s="32">
        <v>67640639.223299995</v>
      </c>
      <c r="Q11" s="31">
        <v>66605485.142379999</v>
      </c>
    </row>
    <row r="12" spans="1:17" ht="15" customHeight="1">
      <c r="A12" s="35"/>
      <c r="B12" s="29" t="s">
        <v>1</v>
      </c>
      <c r="C12" s="36">
        <v>116.7</v>
      </c>
      <c r="D12" s="37">
        <v>115</v>
      </c>
      <c r="E12" s="37">
        <v>117.8</v>
      </c>
      <c r="F12" s="37">
        <v>93.7</v>
      </c>
      <c r="G12" s="37">
        <v>107.6</v>
      </c>
      <c r="H12" s="37">
        <v>88.5</v>
      </c>
      <c r="I12" s="37">
        <v>98.7</v>
      </c>
      <c r="J12" s="37">
        <v>86.1</v>
      </c>
      <c r="K12" s="37">
        <v>106.5</v>
      </c>
      <c r="L12" s="37">
        <v>103.1</v>
      </c>
      <c r="M12" s="37">
        <v>95</v>
      </c>
      <c r="N12" s="37">
        <v>120.7</v>
      </c>
      <c r="O12" s="34">
        <v>103.7</v>
      </c>
      <c r="P12" s="32">
        <v>96.3</v>
      </c>
      <c r="Q12" s="31">
        <v>99.5</v>
      </c>
    </row>
    <row r="13" spans="1:17" ht="27" customHeight="1">
      <c r="A13" s="24" t="s">
        <v>177</v>
      </c>
      <c r="B13" s="29" t="s">
        <v>0</v>
      </c>
      <c r="C13" s="30">
        <v>19227203.800000001</v>
      </c>
      <c r="D13" s="31">
        <v>22970720</v>
      </c>
      <c r="E13" s="32">
        <v>27747441.800000001</v>
      </c>
      <c r="F13" s="32">
        <v>35816465.700000003</v>
      </c>
      <c r="G13" s="32">
        <v>37689546.899999999</v>
      </c>
      <c r="H13" s="32">
        <v>48915832.5</v>
      </c>
      <c r="I13" s="32">
        <v>46966033</v>
      </c>
      <c r="J13" s="32">
        <v>41019996.700000003</v>
      </c>
      <c r="K13" s="32">
        <v>46950815.5</v>
      </c>
      <c r="L13" s="32">
        <v>44727921.399999999</v>
      </c>
      <c r="M13" s="38">
        <v>37753845.700000003</v>
      </c>
      <c r="N13" s="34">
        <v>45074021.075139999</v>
      </c>
      <c r="O13" s="34">
        <v>54145221.9516</v>
      </c>
      <c r="P13" s="32">
        <v>57562466.529009998</v>
      </c>
      <c r="Q13" s="31">
        <v>59465589.196110003</v>
      </c>
    </row>
    <row r="14" spans="1:17" ht="15" customHeight="1">
      <c r="A14" s="39"/>
      <c r="B14" s="29" t="s">
        <v>1</v>
      </c>
      <c r="C14" s="36">
        <v>120.7</v>
      </c>
      <c r="D14" s="37">
        <v>113.3</v>
      </c>
      <c r="E14" s="37">
        <v>116.5</v>
      </c>
      <c r="F14" s="37">
        <v>128.1</v>
      </c>
      <c r="G14" s="37">
        <v>104.8</v>
      </c>
      <c r="H14" s="37">
        <v>128</v>
      </c>
      <c r="I14" s="37">
        <v>95.9</v>
      </c>
      <c r="J14" s="37">
        <v>88.4</v>
      </c>
      <c r="K14" s="37">
        <v>115.9</v>
      </c>
      <c r="L14" s="37">
        <v>96</v>
      </c>
      <c r="M14" s="37">
        <v>84.9</v>
      </c>
      <c r="N14" s="37">
        <v>118.6</v>
      </c>
      <c r="O14" s="34">
        <v>117.2</v>
      </c>
      <c r="P14" s="32">
        <v>105.7</v>
      </c>
      <c r="Q14" s="31">
        <v>104.1</v>
      </c>
    </row>
    <row r="15" spans="1:17" ht="27" customHeight="1">
      <c r="A15" s="24" t="s">
        <v>178</v>
      </c>
      <c r="B15" s="29" t="s">
        <v>0</v>
      </c>
      <c r="C15" s="30">
        <v>35408666.100000001</v>
      </c>
      <c r="D15" s="31">
        <v>44621853.399999999</v>
      </c>
      <c r="E15" s="32">
        <v>47511099</v>
      </c>
      <c r="F15" s="32">
        <v>51322149.899999999</v>
      </c>
      <c r="G15" s="32">
        <v>51367277.5</v>
      </c>
      <c r="H15" s="32">
        <v>69101045.400000006</v>
      </c>
      <c r="I15" s="32">
        <v>60575858.100000001</v>
      </c>
      <c r="J15" s="32">
        <v>64090785.399999999</v>
      </c>
      <c r="K15" s="32">
        <v>63238463.5</v>
      </c>
      <c r="L15" s="32">
        <v>69872253.900000006</v>
      </c>
      <c r="M15" s="38">
        <v>75616935.599999994</v>
      </c>
      <c r="N15" s="34">
        <v>76230816.788849995</v>
      </c>
      <c r="O15" s="34">
        <v>94495269.782360002</v>
      </c>
      <c r="P15" s="32">
        <v>105006158.50056</v>
      </c>
      <c r="Q15" s="31">
        <v>99588639.631929994</v>
      </c>
    </row>
    <row r="16" spans="1:17" ht="15" customHeight="1">
      <c r="A16" s="39"/>
      <c r="B16" s="29" t="s">
        <v>1</v>
      </c>
      <c r="C16" s="36">
        <v>118.5</v>
      </c>
      <c r="D16" s="37">
        <v>117.3</v>
      </c>
      <c r="E16" s="37">
        <v>102.5</v>
      </c>
      <c r="F16" s="37">
        <v>108.4</v>
      </c>
      <c r="G16" s="37">
        <v>100.5</v>
      </c>
      <c r="H16" s="37">
        <v>132.6</v>
      </c>
      <c r="I16" s="37">
        <v>87.4</v>
      </c>
      <c r="J16" s="37">
        <v>107</v>
      </c>
      <c r="K16" s="37">
        <v>98.9</v>
      </c>
      <c r="L16" s="37">
        <v>110</v>
      </c>
      <c r="M16" s="37">
        <v>107.8</v>
      </c>
      <c r="N16" s="37">
        <v>100</v>
      </c>
      <c r="O16" s="34">
        <v>122.5</v>
      </c>
      <c r="P16" s="32">
        <v>110.6</v>
      </c>
      <c r="Q16" s="31">
        <v>95.3</v>
      </c>
    </row>
    <row r="17" spans="1:17" ht="37.5" customHeight="1">
      <c r="A17" s="24" t="s">
        <v>179</v>
      </c>
      <c r="B17" s="29" t="s">
        <v>0</v>
      </c>
      <c r="C17" s="30">
        <v>2054025.4</v>
      </c>
      <c r="D17" s="31">
        <v>1967552.1</v>
      </c>
      <c r="E17" s="32">
        <v>2903431.9</v>
      </c>
      <c r="F17" s="32">
        <v>1878052.8</v>
      </c>
      <c r="G17" s="32">
        <v>1508528</v>
      </c>
      <c r="H17" s="32">
        <v>1745481.2</v>
      </c>
      <c r="I17" s="32">
        <v>1864150.6</v>
      </c>
      <c r="J17" s="32">
        <v>1507779.3</v>
      </c>
      <c r="K17" s="32">
        <v>1523805.8</v>
      </c>
      <c r="L17" s="32">
        <v>1527678.1</v>
      </c>
      <c r="M17" s="38">
        <v>1201007.3</v>
      </c>
      <c r="N17" s="34">
        <v>1503823.5</v>
      </c>
      <c r="O17" s="34">
        <v>1590525.5</v>
      </c>
      <c r="P17" s="40">
        <v>1917494.4</v>
      </c>
      <c r="Q17" s="203">
        <v>1927096.4</v>
      </c>
    </row>
    <row r="18" spans="1:17" ht="15" customHeight="1">
      <c r="A18" s="39"/>
      <c r="B18" s="29" t="s">
        <v>1</v>
      </c>
      <c r="C18" s="36">
        <v>112.7</v>
      </c>
      <c r="D18" s="37">
        <v>89.2</v>
      </c>
      <c r="E18" s="37">
        <v>141.5</v>
      </c>
      <c r="F18" s="37">
        <v>64.8</v>
      </c>
      <c r="G18" s="37">
        <v>80.5</v>
      </c>
      <c r="H18" s="37">
        <v>114.3</v>
      </c>
      <c r="I18" s="37">
        <v>106.8</v>
      </c>
      <c r="J18" s="37">
        <v>82.2</v>
      </c>
      <c r="K18" s="37">
        <v>102.1</v>
      </c>
      <c r="L18" s="37">
        <v>100.7</v>
      </c>
      <c r="M18" s="37">
        <v>78.900000000000006</v>
      </c>
      <c r="N18" s="37">
        <v>124</v>
      </c>
      <c r="O18" s="34">
        <v>103.6</v>
      </c>
      <c r="P18" s="32">
        <v>119.7</v>
      </c>
      <c r="Q18" s="31">
        <v>101.3</v>
      </c>
    </row>
    <row r="19" spans="1:17" ht="27" customHeight="1">
      <c r="A19" s="41" t="s">
        <v>180</v>
      </c>
      <c r="B19" s="29" t="s">
        <v>0</v>
      </c>
      <c r="C19" s="30">
        <v>99279185.599999994</v>
      </c>
      <c r="D19" s="31">
        <v>123938660.90000001</v>
      </c>
      <c r="E19" s="32">
        <v>144447177.59999999</v>
      </c>
      <c r="F19" s="32">
        <v>152543889.40000001</v>
      </c>
      <c r="G19" s="32">
        <v>159349057.30000001</v>
      </c>
      <c r="H19" s="32">
        <v>180448740.19999999</v>
      </c>
      <c r="I19" s="32">
        <v>168779660.69999999</v>
      </c>
      <c r="J19" s="32">
        <v>156500979.80000001</v>
      </c>
      <c r="K19" s="32">
        <v>164181870</v>
      </c>
      <c r="L19" s="32">
        <v>169774837.69999999</v>
      </c>
      <c r="M19" s="38">
        <v>165643225.10000002</v>
      </c>
      <c r="N19" s="34">
        <v>185294199.58976001</v>
      </c>
      <c r="O19" s="34">
        <v>216557473.69481</v>
      </c>
      <c r="P19" s="32">
        <v>228291769.85288</v>
      </c>
      <c r="Q19" s="31">
        <v>223732617.5704</v>
      </c>
    </row>
    <row r="20" spans="1:17" ht="15" customHeight="1">
      <c r="A20" s="42"/>
      <c r="B20" s="29" t="s">
        <v>1</v>
      </c>
      <c r="C20" s="36">
        <v>118.2</v>
      </c>
      <c r="D20" s="37">
        <v>116</v>
      </c>
      <c r="E20" s="37">
        <v>111.7</v>
      </c>
      <c r="F20" s="37">
        <v>105.9</v>
      </c>
      <c r="G20" s="37">
        <v>111.1</v>
      </c>
      <c r="H20" s="37">
        <v>111.8</v>
      </c>
      <c r="I20" s="37">
        <v>93.6</v>
      </c>
      <c r="J20" s="37">
        <v>94.2</v>
      </c>
      <c r="K20" s="37">
        <v>105.9</v>
      </c>
      <c r="L20" s="37">
        <v>103.7</v>
      </c>
      <c r="M20" s="37">
        <v>97.8</v>
      </c>
      <c r="N20" s="37">
        <v>110.8</v>
      </c>
      <c r="O20" s="34">
        <v>114.7</v>
      </c>
      <c r="P20" s="32">
        <v>104.7</v>
      </c>
      <c r="Q20" s="31">
        <v>98.7</v>
      </c>
    </row>
  </sheetData>
  <mergeCells count="17">
    <mergeCell ref="K3:K5"/>
    <mergeCell ref="L3:L5"/>
    <mergeCell ref="A2:Q2"/>
    <mergeCell ref="Q3:Q5"/>
    <mergeCell ref="C3:C5"/>
    <mergeCell ref="D3:D5"/>
    <mergeCell ref="P3:P5"/>
    <mergeCell ref="A3:B5"/>
    <mergeCell ref="E3:E5"/>
    <mergeCell ref="F3:F5"/>
    <mergeCell ref="G3:G5"/>
    <mergeCell ref="H3:H5"/>
    <mergeCell ref="I3:I5"/>
    <mergeCell ref="O3:O5"/>
    <mergeCell ref="M3:M5"/>
    <mergeCell ref="N3:N5"/>
    <mergeCell ref="J3:J5"/>
  </mergeCells>
  <pageMargins left="0.39370078740157483" right="0.39370078740157483" top="0.59055118110236227" bottom="0.59055118110236227" header="0.31496062992125984" footer="0.31496062992125984"/>
  <pageSetup paperSize="9" scale="80" fitToWidth="0" fitToHeight="0" orientation="landscape" r:id="rId1"/>
  <headerFooter>
    <oddFooter>&amp;C&amp;9Strona &amp;P z &amp;N</oddFooter>
  </headerFooter>
  <colBreaks count="1" manualBreakCount="1">
    <brk id="9" min="1" max="19"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F22"/>
  <sheetViews>
    <sheetView zoomScale="90" zoomScaleNormal="90" workbookViewId="0">
      <pane ySplit="5" topLeftCell="A6" activePane="bottomLeft" state="frozen"/>
      <selection pane="bottomLeft" activeCell="A2" sqref="A2:F2"/>
    </sheetView>
  </sheetViews>
  <sheetFormatPr defaultRowHeight="12.75"/>
  <cols>
    <col min="1" max="1" width="34.28515625" style="126" customWidth="1"/>
    <col min="2" max="6" width="19.42578125" style="126" customWidth="1"/>
    <col min="7" max="16384" width="9.140625" style="126"/>
  </cols>
  <sheetData>
    <row r="2" spans="1:6" ht="52.5" customHeight="1">
      <c r="A2" s="292" t="s">
        <v>280</v>
      </c>
      <c r="B2" s="313"/>
      <c r="C2" s="314"/>
      <c r="D2" s="314"/>
      <c r="E2" s="314"/>
      <c r="F2" s="315"/>
    </row>
    <row r="3" spans="1:6" ht="37.5" customHeight="1">
      <c r="A3" s="308" t="s">
        <v>277</v>
      </c>
      <c r="B3" s="316" t="s">
        <v>284</v>
      </c>
      <c r="C3" s="317"/>
      <c r="D3" s="317"/>
      <c r="E3" s="318"/>
      <c r="F3" s="318"/>
    </row>
    <row r="4" spans="1:6" ht="33" customHeight="1">
      <c r="A4" s="309"/>
      <c r="B4" s="248">
        <v>2016</v>
      </c>
      <c r="C4" s="249">
        <v>2017</v>
      </c>
      <c r="D4" s="108">
        <v>2018</v>
      </c>
      <c r="E4" s="108">
        <v>2019</v>
      </c>
      <c r="F4" s="108">
        <v>2020</v>
      </c>
    </row>
    <row r="5" spans="1:6" ht="37.5" customHeight="1" thickBot="1">
      <c r="A5" s="310"/>
      <c r="B5" s="311" t="s">
        <v>278</v>
      </c>
      <c r="C5" s="312"/>
      <c r="D5" s="312"/>
      <c r="E5" s="312"/>
      <c r="F5" s="312"/>
    </row>
    <row r="6" spans="1:6" ht="33" customHeight="1">
      <c r="A6" s="160" t="s">
        <v>272</v>
      </c>
      <c r="B6" s="133">
        <v>166844232.40000001</v>
      </c>
      <c r="C6" s="133">
        <v>186798023.08976001</v>
      </c>
      <c r="D6" s="133">
        <v>218147999.19480002</v>
      </c>
      <c r="E6" s="133">
        <v>230209264.30000001</v>
      </c>
      <c r="F6" s="133">
        <v>225659713.97040001</v>
      </c>
    </row>
    <row r="7" spans="1:6" ht="19.5" customHeight="1">
      <c r="A7" s="247" t="s">
        <v>19</v>
      </c>
      <c r="B7" s="32">
        <v>13721181.100000001</v>
      </c>
      <c r="C7" s="140">
        <v>16941012.355099998</v>
      </c>
      <c r="D7" s="140">
        <v>21102350.945780002</v>
      </c>
      <c r="E7" s="140">
        <v>22790215.719549999</v>
      </c>
      <c r="F7" s="140">
        <v>18252375.98212</v>
      </c>
    </row>
    <row r="8" spans="1:6" ht="19.5" customHeight="1">
      <c r="A8" s="247" t="s">
        <v>14</v>
      </c>
      <c r="B8" s="32">
        <v>6216637.4000000004</v>
      </c>
      <c r="C8" s="140">
        <v>7931623.8272900004</v>
      </c>
      <c r="D8" s="140">
        <v>9730294.6073599998</v>
      </c>
      <c r="E8" s="140">
        <v>10787758.89065</v>
      </c>
      <c r="F8" s="140">
        <v>11577881.90361</v>
      </c>
    </row>
    <row r="9" spans="1:6" ht="19.5" customHeight="1">
      <c r="A9" s="247" t="s">
        <v>20</v>
      </c>
      <c r="B9" s="32">
        <v>5807164.5</v>
      </c>
      <c r="C9" s="140">
        <v>6648453.0320300004</v>
      </c>
      <c r="D9" s="140">
        <v>8335855.2109200004</v>
      </c>
      <c r="E9" s="140">
        <v>9938264.1616500001</v>
      </c>
      <c r="F9" s="140">
        <v>10920847.406479999</v>
      </c>
    </row>
    <row r="10" spans="1:6" ht="19.5" customHeight="1">
      <c r="A10" s="247" t="s">
        <v>21</v>
      </c>
      <c r="B10" s="32">
        <v>3952352.4</v>
      </c>
      <c r="C10" s="140">
        <v>4058649.4627999999</v>
      </c>
      <c r="D10" s="140">
        <v>4234313.40723</v>
      </c>
      <c r="E10" s="140">
        <v>5104811.1787599996</v>
      </c>
      <c r="F10" s="140">
        <v>4388898.7340100007</v>
      </c>
    </row>
    <row r="11" spans="1:6" ht="19.5" customHeight="1">
      <c r="A11" s="247" t="s">
        <v>22</v>
      </c>
      <c r="B11" s="32">
        <v>7647243.0999999996</v>
      </c>
      <c r="C11" s="140">
        <v>7862200.0594600001</v>
      </c>
      <c r="D11" s="140">
        <v>9853555.4857200012</v>
      </c>
      <c r="E11" s="140">
        <v>12253619.83869</v>
      </c>
      <c r="F11" s="140">
        <v>11319358.520819999</v>
      </c>
    </row>
    <row r="12" spans="1:6" ht="19.5" customHeight="1">
      <c r="A12" s="247" t="s">
        <v>23</v>
      </c>
      <c r="B12" s="32">
        <v>18862527.600000001</v>
      </c>
      <c r="C12" s="140">
        <v>18768956.315809999</v>
      </c>
      <c r="D12" s="140">
        <v>22092455.294610001</v>
      </c>
      <c r="E12" s="140">
        <v>21678310.983959999</v>
      </c>
      <c r="F12" s="140">
        <v>23149159.794500001</v>
      </c>
    </row>
    <row r="13" spans="1:6" ht="19.5" customHeight="1">
      <c r="A13" s="247" t="s">
        <v>24</v>
      </c>
      <c r="B13" s="32">
        <v>34561961.600000001</v>
      </c>
      <c r="C13" s="140">
        <v>38580113.087810002</v>
      </c>
      <c r="D13" s="140">
        <v>39400299.352630004</v>
      </c>
      <c r="E13" s="140">
        <v>37976455.347269997</v>
      </c>
      <c r="F13" s="140">
        <v>37649312.909820005</v>
      </c>
    </row>
    <row r="14" spans="1:6" ht="19.5" customHeight="1">
      <c r="A14" s="247" t="s">
        <v>25</v>
      </c>
      <c r="B14" s="32">
        <v>3940057.8</v>
      </c>
      <c r="C14" s="140">
        <v>3827458.68438</v>
      </c>
      <c r="D14" s="140">
        <v>5146411.4536700007</v>
      </c>
      <c r="E14" s="140">
        <v>6143674.3716599997</v>
      </c>
      <c r="F14" s="140">
        <v>4881313.6778100003</v>
      </c>
    </row>
    <row r="15" spans="1:6" ht="19.5" customHeight="1">
      <c r="A15" s="247" t="s">
        <v>26</v>
      </c>
      <c r="B15" s="32">
        <v>5701028.3000000007</v>
      </c>
      <c r="C15" s="140">
        <v>7842313.0905499998</v>
      </c>
      <c r="D15" s="140">
        <v>8709991.0017400011</v>
      </c>
      <c r="E15" s="140">
        <v>9088701.4135699999</v>
      </c>
      <c r="F15" s="140">
        <v>9719105.7482299991</v>
      </c>
    </row>
    <row r="16" spans="1:6" ht="19.5" customHeight="1">
      <c r="A16" s="247" t="s">
        <v>27</v>
      </c>
      <c r="B16" s="32">
        <v>3240292.8</v>
      </c>
      <c r="C16" s="140">
        <v>4915899.4093399998</v>
      </c>
      <c r="D16" s="140">
        <v>5208437.7604099996</v>
      </c>
      <c r="E16" s="140">
        <v>5602618.4166000001</v>
      </c>
      <c r="F16" s="140">
        <v>6569187.7957300004</v>
      </c>
    </row>
    <row r="17" spans="1:6" ht="19.5" customHeight="1">
      <c r="A17" s="247" t="s">
        <v>28</v>
      </c>
      <c r="B17" s="32">
        <v>11766511.899999999</v>
      </c>
      <c r="C17" s="140">
        <v>14104103.719550001</v>
      </c>
      <c r="D17" s="140">
        <v>16076496.10692</v>
      </c>
      <c r="E17" s="140">
        <v>17078522.84268</v>
      </c>
      <c r="F17" s="140">
        <v>18427431.010169998</v>
      </c>
    </row>
    <row r="18" spans="1:6" ht="19.5" customHeight="1">
      <c r="A18" s="247" t="s">
        <v>29</v>
      </c>
      <c r="B18" s="32">
        <v>18991829.899999999</v>
      </c>
      <c r="C18" s="140">
        <v>18737148.853379998</v>
      </c>
      <c r="D18" s="140">
        <v>23577957.78297</v>
      </c>
      <c r="E18" s="140">
        <v>26418201.500040002</v>
      </c>
      <c r="F18" s="140">
        <v>23816001.557010002</v>
      </c>
    </row>
    <row r="19" spans="1:6" ht="19.5" customHeight="1">
      <c r="A19" s="247" t="s">
        <v>30</v>
      </c>
      <c r="B19" s="32">
        <v>3509135.2</v>
      </c>
      <c r="C19" s="140">
        <v>4371317.2435999997</v>
      </c>
      <c r="D19" s="140">
        <v>5518584.4166799998</v>
      </c>
      <c r="E19" s="140">
        <v>5489105.8288500002</v>
      </c>
      <c r="F19" s="140">
        <v>5243167.1702899998</v>
      </c>
    </row>
    <row r="20" spans="1:6" ht="19.5" customHeight="1">
      <c r="A20" s="247" t="s">
        <v>31</v>
      </c>
      <c r="B20" s="32">
        <v>4730865.4000000004</v>
      </c>
      <c r="C20" s="140">
        <v>4694835.2006299999</v>
      </c>
      <c r="D20" s="140">
        <v>6299595.1845700005</v>
      </c>
      <c r="E20" s="140">
        <v>5449285.1866500005</v>
      </c>
      <c r="F20" s="140">
        <v>6446251.15233</v>
      </c>
    </row>
    <row r="21" spans="1:6" ht="19.5" customHeight="1">
      <c r="A21" s="247" t="s">
        <v>32</v>
      </c>
      <c r="B21" s="32">
        <v>15091479.300000001</v>
      </c>
      <c r="C21" s="140">
        <v>18921615.352219999</v>
      </c>
      <c r="D21" s="140">
        <v>21571144.97538</v>
      </c>
      <c r="E21" s="140">
        <v>24741082.677780002</v>
      </c>
      <c r="F21" s="140">
        <v>22619943.192030001</v>
      </c>
    </row>
    <row r="22" spans="1:6" ht="19.5" customHeight="1">
      <c r="A22" s="247" t="s">
        <v>33</v>
      </c>
      <c r="B22" s="32">
        <v>9103964.1000000015</v>
      </c>
      <c r="C22" s="140">
        <v>8592323.3958000001</v>
      </c>
      <c r="D22" s="140">
        <v>11290256.208219999</v>
      </c>
      <c r="E22" s="140">
        <v>9668635.8945199996</v>
      </c>
      <c r="F22" s="140">
        <v>10679477.41546</v>
      </c>
    </row>
  </sheetData>
  <mergeCells count="4">
    <mergeCell ref="A3:A5"/>
    <mergeCell ref="B5:F5"/>
    <mergeCell ref="A2:F2"/>
    <mergeCell ref="B3:F3"/>
  </mergeCells>
  <printOptions horizontalCentered="1"/>
  <pageMargins left="0.39370078740157483" right="0.39370078740157483" top="0.59055118110236227" bottom="0.59055118110236227" header="0.31496062992125984" footer="0.31496062992125984"/>
  <pageSetup paperSize="9" fitToHeight="0" orientation="landscape" r:id="rId1"/>
  <headerFooter>
    <oddFooter>&amp;C&amp;9Strona &amp;P z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R22"/>
  <sheetViews>
    <sheetView zoomScale="90" zoomScaleNormal="90" workbookViewId="0">
      <pane ySplit="5" topLeftCell="A6" activePane="bottomLeft" state="frozen"/>
      <selection pane="bottomLeft" activeCell="A2" sqref="A2:R2"/>
    </sheetView>
  </sheetViews>
  <sheetFormatPr defaultRowHeight="12.75"/>
  <cols>
    <col min="1" max="1" width="27.140625" style="126" customWidth="1"/>
    <col min="2" max="7" width="15.7109375" style="126" customWidth="1"/>
    <col min="8" max="8" width="15.7109375" style="189" customWidth="1"/>
    <col min="9" max="16" width="15.7109375" style="126" customWidth="1"/>
    <col min="17" max="17" width="15.7109375" style="109" customWidth="1"/>
    <col min="18" max="18" width="15.7109375" style="126" customWidth="1"/>
    <col min="19" max="16384" width="9.140625" style="126"/>
  </cols>
  <sheetData>
    <row r="2" spans="1:18" s="147" customFormat="1" ht="30" customHeight="1">
      <c r="A2" s="321" t="s">
        <v>281</v>
      </c>
      <c r="B2" s="322"/>
      <c r="C2" s="322"/>
      <c r="D2" s="322"/>
      <c r="E2" s="322"/>
      <c r="F2" s="322"/>
      <c r="G2" s="322"/>
      <c r="H2" s="322"/>
      <c r="I2" s="322"/>
      <c r="J2" s="322"/>
      <c r="K2" s="322"/>
      <c r="L2" s="322"/>
      <c r="M2" s="322"/>
      <c r="N2" s="322"/>
      <c r="O2" s="322"/>
      <c r="P2" s="322"/>
      <c r="Q2" s="322"/>
      <c r="R2" s="322"/>
    </row>
    <row r="3" spans="1:18" s="238" customFormat="1" ht="30" customHeight="1">
      <c r="A3" s="323" t="s">
        <v>273</v>
      </c>
      <c r="B3" s="326" t="s">
        <v>274</v>
      </c>
      <c r="C3" s="328" t="s">
        <v>275</v>
      </c>
      <c r="D3" s="329"/>
      <c r="E3" s="329"/>
      <c r="F3" s="329"/>
      <c r="G3" s="329"/>
      <c r="H3" s="329"/>
      <c r="I3" s="329"/>
      <c r="J3" s="329"/>
      <c r="K3" s="329"/>
      <c r="L3" s="329"/>
      <c r="M3" s="329"/>
      <c r="N3" s="329"/>
      <c r="O3" s="329"/>
      <c r="P3" s="329"/>
      <c r="Q3" s="329"/>
      <c r="R3" s="329"/>
    </row>
    <row r="4" spans="1:18" ht="33" customHeight="1">
      <c r="A4" s="324"/>
      <c r="B4" s="327"/>
      <c r="C4" s="239" t="s">
        <v>35</v>
      </c>
      <c r="D4" s="239" t="s">
        <v>14</v>
      </c>
      <c r="E4" s="240" t="s">
        <v>15</v>
      </c>
      <c r="F4" s="240" t="s">
        <v>16</v>
      </c>
      <c r="G4" s="240" t="s">
        <v>17</v>
      </c>
      <c r="H4" s="239" t="s">
        <v>23</v>
      </c>
      <c r="I4" s="239" t="s">
        <v>3</v>
      </c>
      <c r="J4" s="241" t="s">
        <v>4</v>
      </c>
      <c r="K4" s="241" t="s">
        <v>5</v>
      </c>
      <c r="L4" s="241" t="s">
        <v>6</v>
      </c>
      <c r="M4" s="242" t="s">
        <v>7</v>
      </c>
      <c r="N4" s="242" t="s">
        <v>8</v>
      </c>
      <c r="O4" s="241" t="s">
        <v>9</v>
      </c>
      <c r="P4" s="241" t="s">
        <v>10</v>
      </c>
      <c r="Q4" s="243" t="s">
        <v>11</v>
      </c>
      <c r="R4" s="244" t="s">
        <v>18</v>
      </c>
    </row>
    <row r="5" spans="1:18" s="245" customFormat="1" ht="33" customHeight="1" thickBot="1">
      <c r="A5" s="325"/>
      <c r="B5" s="319" t="s">
        <v>276</v>
      </c>
      <c r="C5" s="320"/>
      <c r="D5" s="320"/>
      <c r="E5" s="320"/>
      <c r="F5" s="320"/>
      <c r="G5" s="320"/>
      <c r="H5" s="320"/>
      <c r="I5" s="320"/>
      <c r="J5" s="320"/>
      <c r="K5" s="320"/>
      <c r="L5" s="320"/>
      <c r="M5" s="320"/>
      <c r="N5" s="320"/>
      <c r="O5" s="320"/>
      <c r="P5" s="320"/>
      <c r="Q5" s="320"/>
      <c r="R5" s="320"/>
    </row>
    <row r="6" spans="1:18" s="18" customFormat="1" ht="33" customHeight="1">
      <c r="A6" s="132" t="s">
        <v>272</v>
      </c>
      <c r="B6" s="16">
        <v>111881686.40000001</v>
      </c>
      <c r="C6" s="22">
        <v>8835552.9000000004</v>
      </c>
      <c r="D6" s="16">
        <v>6032090.9000000004</v>
      </c>
      <c r="E6" s="22">
        <v>5033443.9000000004</v>
      </c>
      <c r="F6" s="16">
        <v>1949427.8</v>
      </c>
      <c r="G6" s="22">
        <v>6716003.7000000002</v>
      </c>
      <c r="H6" s="16">
        <v>10953270.4</v>
      </c>
      <c r="I6" s="22">
        <v>17609486.600000001</v>
      </c>
      <c r="J6" s="16">
        <v>2589894.9</v>
      </c>
      <c r="K6" s="22">
        <v>5087395.2</v>
      </c>
      <c r="L6" s="16">
        <v>3296547.6</v>
      </c>
      <c r="M6" s="22">
        <v>9676271.6999999993</v>
      </c>
      <c r="N6" s="16">
        <v>12701307.4</v>
      </c>
      <c r="O6" s="22">
        <v>2188407.9</v>
      </c>
      <c r="P6" s="16">
        <v>3331821.5</v>
      </c>
      <c r="Q6" s="22">
        <v>10391151.9</v>
      </c>
      <c r="R6" s="246">
        <v>5489612.0999999996</v>
      </c>
    </row>
    <row r="7" spans="1:18" ht="19.5" customHeight="1">
      <c r="A7" s="247" t="s">
        <v>19</v>
      </c>
      <c r="B7" s="38">
        <v>7637701.9000000004</v>
      </c>
      <c r="C7" s="32">
        <v>5775591.5999999996</v>
      </c>
      <c r="D7" s="38" t="s">
        <v>2</v>
      </c>
      <c r="E7" s="32" t="s">
        <v>2</v>
      </c>
      <c r="F7" s="38">
        <v>116790.3</v>
      </c>
      <c r="G7" s="32" t="s">
        <v>2</v>
      </c>
      <c r="H7" s="38">
        <v>291525.09999999998</v>
      </c>
      <c r="I7" s="32">
        <v>307620.7</v>
      </c>
      <c r="J7" s="38">
        <v>122703.4</v>
      </c>
      <c r="K7" s="32">
        <v>101985.8</v>
      </c>
      <c r="L7" s="38" t="s">
        <v>2</v>
      </c>
      <c r="M7" s="32">
        <v>26259.8</v>
      </c>
      <c r="N7" s="38">
        <v>353837.6</v>
      </c>
      <c r="O7" s="32" t="s">
        <v>2</v>
      </c>
      <c r="P7" s="38" t="s">
        <v>2</v>
      </c>
      <c r="Q7" s="32">
        <v>141338.1</v>
      </c>
      <c r="R7" s="31">
        <v>184151.2</v>
      </c>
    </row>
    <row r="8" spans="1:18" ht="19.5" customHeight="1">
      <c r="A8" s="247" t="s">
        <v>14</v>
      </c>
      <c r="B8" s="38">
        <v>5312690.2</v>
      </c>
      <c r="C8" s="32" t="s">
        <v>2</v>
      </c>
      <c r="D8" s="38">
        <v>4467057.8</v>
      </c>
      <c r="E8" s="32">
        <v>8844.9</v>
      </c>
      <c r="F8" s="38">
        <v>21242.1</v>
      </c>
      <c r="G8" s="32" t="s">
        <v>2</v>
      </c>
      <c r="H8" s="38" t="s">
        <v>2</v>
      </c>
      <c r="I8" s="32">
        <v>118874.5</v>
      </c>
      <c r="J8" s="38" t="s">
        <v>2</v>
      </c>
      <c r="K8" s="32" t="s">
        <v>2</v>
      </c>
      <c r="L8" s="38" t="s">
        <v>2</v>
      </c>
      <c r="M8" s="32">
        <v>112846.8</v>
      </c>
      <c r="N8" s="38" t="s">
        <v>2</v>
      </c>
      <c r="O8" s="32" t="s">
        <v>2</v>
      </c>
      <c r="P8" s="38">
        <v>66956.399999999994</v>
      </c>
      <c r="Q8" s="32" t="s">
        <v>2</v>
      </c>
      <c r="R8" s="31" t="s">
        <v>2</v>
      </c>
    </row>
    <row r="9" spans="1:18" ht="19.5" customHeight="1">
      <c r="A9" s="247" t="s">
        <v>20</v>
      </c>
      <c r="B9" s="38">
        <v>4195968.5</v>
      </c>
      <c r="C9" s="32" t="s">
        <v>2</v>
      </c>
      <c r="D9" s="38">
        <v>8162.9</v>
      </c>
      <c r="E9" s="32">
        <v>3420181.5</v>
      </c>
      <c r="F9" s="38" t="s">
        <v>2</v>
      </c>
      <c r="G9" s="32">
        <v>17928.7</v>
      </c>
      <c r="H9" s="38">
        <v>46660.6</v>
      </c>
      <c r="I9" s="32">
        <v>332037.2</v>
      </c>
      <c r="J9" s="38" t="s">
        <v>2</v>
      </c>
      <c r="K9" s="32">
        <v>140615.4</v>
      </c>
      <c r="L9" s="38">
        <v>23405.4</v>
      </c>
      <c r="M9" s="32">
        <v>7639.3</v>
      </c>
      <c r="N9" s="38">
        <v>53310.1</v>
      </c>
      <c r="O9" s="32">
        <v>34071.5</v>
      </c>
      <c r="P9" s="38">
        <v>14767.8</v>
      </c>
      <c r="Q9" s="32">
        <v>12249.4</v>
      </c>
      <c r="R9" s="31" t="s">
        <v>2</v>
      </c>
    </row>
    <row r="10" spans="1:18" ht="19.5" customHeight="1">
      <c r="A10" s="247" t="s">
        <v>21</v>
      </c>
      <c r="B10" s="38">
        <v>1328729.2</v>
      </c>
      <c r="C10" s="32" t="s">
        <v>2</v>
      </c>
      <c r="D10" s="38" t="s">
        <v>2</v>
      </c>
      <c r="E10" s="32" t="s">
        <v>2</v>
      </c>
      <c r="F10" s="38">
        <v>1045483.1</v>
      </c>
      <c r="G10" s="32" t="s">
        <v>2</v>
      </c>
      <c r="H10" s="38" t="s">
        <v>2</v>
      </c>
      <c r="I10" s="32">
        <v>37648.6</v>
      </c>
      <c r="J10" s="38" t="s">
        <v>2</v>
      </c>
      <c r="K10" s="32" t="s">
        <v>2</v>
      </c>
      <c r="L10" s="38">
        <v>349.5</v>
      </c>
      <c r="M10" s="32">
        <v>19566.7</v>
      </c>
      <c r="N10" s="38" t="s">
        <v>2</v>
      </c>
      <c r="O10" s="22" t="s">
        <v>104</v>
      </c>
      <c r="P10" s="38" t="s">
        <v>2</v>
      </c>
      <c r="Q10" s="32">
        <v>59497.5</v>
      </c>
      <c r="R10" s="31">
        <v>86516</v>
      </c>
    </row>
    <row r="11" spans="1:18" ht="19.5" customHeight="1">
      <c r="A11" s="247" t="s">
        <v>22</v>
      </c>
      <c r="B11" s="38">
        <v>5493767.7999999998</v>
      </c>
      <c r="C11" s="32">
        <v>46859.7</v>
      </c>
      <c r="D11" s="38">
        <v>78905.5</v>
      </c>
      <c r="E11" s="32" t="s">
        <v>2</v>
      </c>
      <c r="F11" s="38">
        <v>84678.9</v>
      </c>
      <c r="G11" s="32">
        <v>4078319.2</v>
      </c>
      <c r="H11" s="38">
        <v>24752.1</v>
      </c>
      <c r="I11" s="32">
        <v>412030.9</v>
      </c>
      <c r="J11" s="38">
        <v>89521.2</v>
      </c>
      <c r="K11" s="32" t="s">
        <v>2</v>
      </c>
      <c r="L11" s="38" t="s">
        <v>2</v>
      </c>
      <c r="M11" s="32" t="s">
        <v>2</v>
      </c>
      <c r="N11" s="38">
        <v>237496.3</v>
      </c>
      <c r="O11" s="32">
        <v>7940.6</v>
      </c>
      <c r="P11" s="38" t="s">
        <v>2</v>
      </c>
      <c r="Q11" s="32">
        <v>110900.1</v>
      </c>
      <c r="R11" s="31">
        <v>87972.6</v>
      </c>
    </row>
    <row r="12" spans="1:18" ht="19.5" customHeight="1">
      <c r="A12" s="247" t="s">
        <v>23</v>
      </c>
      <c r="B12" s="38">
        <v>11909315.9</v>
      </c>
      <c r="C12" s="32">
        <v>386131.8</v>
      </c>
      <c r="D12" s="38">
        <v>118738.4</v>
      </c>
      <c r="E12" s="32">
        <v>308553.40000000002</v>
      </c>
      <c r="F12" s="38">
        <v>35489.9</v>
      </c>
      <c r="G12" s="32">
        <v>159505.20000000001</v>
      </c>
      <c r="H12" s="38">
        <v>8313531.7000000002</v>
      </c>
      <c r="I12" s="32">
        <v>643990.69999999995</v>
      </c>
      <c r="J12" s="38">
        <v>106421.3</v>
      </c>
      <c r="K12" s="32">
        <v>297249.2</v>
      </c>
      <c r="L12" s="38">
        <v>41386.699999999997</v>
      </c>
      <c r="M12" s="32">
        <v>109642.1</v>
      </c>
      <c r="N12" s="38">
        <v>1029373.9</v>
      </c>
      <c r="O12" s="32">
        <v>149728.4</v>
      </c>
      <c r="P12" s="38">
        <v>28100.5</v>
      </c>
      <c r="Q12" s="32">
        <v>105145.9</v>
      </c>
      <c r="R12" s="31">
        <v>76326.8</v>
      </c>
    </row>
    <row r="13" spans="1:18" ht="19.5" customHeight="1">
      <c r="A13" s="247" t="s">
        <v>24</v>
      </c>
      <c r="B13" s="38">
        <v>23875407</v>
      </c>
      <c r="C13" s="32">
        <v>884742.9</v>
      </c>
      <c r="D13" s="38">
        <v>415784.2</v>
      </c>
      <c r="E13" s="32">
        <v>875415.3</v>
      </c>
      <c r="F13" s="38">
        <v>272286.09999999998</v>
      </c>
      <c r="G13" s="32">
        <v>1155907.7</v>
      </c>
      <c r="H13" s="38">
        <v>887888.4</v>
      </c>
      <c r="I13" s="32">
        <v>13361890.199999999</v>
      </c>
      <c r="J13" s="38">
        <v>173458</v>
      </c>
      <c r="K13" s="32">
        <v>617851.4</v>
      </c>
      <c r="L13" s="38">
        <v>775628.1</v>
      </c>
      <c r="M13" s="32">
        <v>1063632.8999999999</v>
      </c>
      <c r="N13" s="38">
        <v>1036018.7</v>
      </c>
      <c r="O13" s="32">
        <v>202463.6</v>
      </c>
      <c r="P13" s="38">
        <v>549871.6</v>
      </c>
      <c r="Q13" s="32">
        <v>841730.4</v>
      </c>
      <c r="R13" s="31">
        <v>760837.5</v>
      </c>
    </row>
    <row r="14" spans="1:18" ht="19.5" customHeight="1">
      <c r="A14" s="247" t="s">
        <v>25</v>
      </c>
      <c r="B14" s="38">
        <v>2290343.9</v>
      </c>
      <c r="C14" s="32">
        <v>372269</v>
      </c>
      <c r="D14" s="38" t="s">
        <v>2</v>
      </c>
      <c r="E14" s="32" t="s">
        <v>2</v>
      </c>
      <c r="F14" s="38">
        <v>9896.6</v>
      </c>
      <c r="G14" s="32" t="s">
        <v>2</v>
      </c>
      <c r="H14" s="38">
        <v>29506.3</v>
      </c>
      <c r="I14" s="32">
        <v>60504.9</v>
      </c>
      <c r="J14" s="38">
        <v>1494134.9</v>
      </c>
      <c r="K14" s="32">
        <v>16648.400000000001</v>
      </c>
      <c r="L14" s="38" t="s">
        <v>2</v>
      </c>
      <c r="M14" s="32">
        <v>4094.5</v>
      </c>
      <c r="N14" s="38">
        <v>151421</v>
      </c>
      <c r="O14" s="32" t="s">
        <v>2</v>
      </c>
      <c r="P14" s="38" t="s">
        <v>2</v>
      </c>
      <c r="Q14" s="32">
        <v>23014.5</v>
      </c>
      <c r="R14" s="31">
        <v>24761.8</v>
      </c>
    </row>
    <row r="15" spans="1:18" ht="19.5" customHeight="1">
      <c r="A15" s="247" t="s">
        <v>26</v>
      </c>
      <c r="B15" s="38">
        <v>4852318.0999999996</v>
      </c>
      <c r="C15" s="32">
        <v>76962.8</v>
      </c>
      <c r="D15" s="38">
        <v>98003.8</v>
      </c>
      <c r="E15" s="32">
        <v>141975</v>
      </c>
      <c r="F15" s="38">
        <v>46003</v>
      </c>
      <c r="G15" s="32">
        <v>50930.7</v>
      </c>
      <c r="H15" s="38">
        <v>281135.90000000002</v>
      </c>
      <c r="I15" s="32">
        <v>290457.8</v>
      </c>
      <c r="J15" s="38">
        <v>25723.4</v>
      </c>
      <c r="K15" s="32">
        <v>3523795.9</v>
      </c>
      <c r="L15" s="38">
        <v>19532.7</v>
      </c>
      <c r="M15" s="32">
        <v>13586.1</v>
      </c>
      <c r="N15" s="38">
        <v>113143</v>
      </c>
      <c r="O15" s="32">
        <v>79040.800000000003</v>
      </c>
      <c r="P15" s="38">
        <v>9428</v>
      </c>
      <c r="Q15" s="32">
        <v>54995</v>
      </c>
      <c r="R15" s="31">
        <v>27604.2</v>
      </c>
    </row>
    <row r="16" spans="1:18" ht="19.5" customHeight="1">
      <c r="A16" s="247" t="s">
        <v>27</v>
      </c>
      <c r="B16" s="38">
        <v>2661245.9</v>
      </c>
      <c r="C16" s="32" t="s">
        <v>2</v>
      </c>
      <c r="D16" s="38">
        <v>11195.7</v>
      </c>
      <c r="E16" s="32">
        <v>11259.1</v>
      </c>
      <c r="F16" s="143" t="s">
        <v>2</v>
      </c>
      <c r="G16" s="32">
        <v>10848.4</v>
      </c>
      <c r="H16" s="38">
        <v>8486.7999999999993</v>
      </c>
      <c r="I16" s="32">
        <v>386937</v>
      </c>
      <c r="J16" s="38" t="s">
        <v>2</v>
      </c>
      <c r="K16" s="140">
        <v>1592.2</v>
      </c>
      <c r="L16" s="143">
        <v>2102225.6</v>
      </c>
      <c r="M16" s="32">
        <v>25146</v>
      </c>
      <c r="N16" s="38">
        <v>8761</v>
      </c>
      <c r="O16" s="32">
        <v>4901.2</v>
      </c>
      <c r="P16" s="38">
        <v>49636.800000000003</v>
      </c>
      <c r="Q16" s="32">
        <v>15176.4</v>
      </c>
      <c r="R16" s="148" t="s">
        <v>2</v>
      </c>
    </row>
    <row r="17" spans="1:18" ht="19.5" customHeight="1">
      <c r="A17" s="247" t="s">
        <v>28</v>
      </c>
      <c r="B17" s="38">
        <v>9244290.6999999993</v>
      </c>
      <c r="C17" s="32">
        <v>71758.100000000006</v>
      </c>
      <c r="D17" s="38">
        <v>374675</v>
      </c>
      <c r="E17" s="32">
        <v>37207.199999999997</v>
      </c>
      <c r="F17" s="38">
        <v>9627.1</v>
      </c>
      <c r="G17" s="32" t="s">
        <v>2</v>
      </c>
      <c r="H17" s="38" t="s">
        <v>2</v>
      </c>
      <c r="I17" s="32">
        <v>356240.8</v>
      </c>
      <c r="J17" s="38">
        <v>3782.2</v>
      </c>
      <c r="K17" s="32">
        <v>36349.599999999999</v>
      </c>
      <c r="L17" s="38">
        <v>35192.300000000003</v>
      </c>
      <c r="M17" s="32">
        <v>7481188.7999999998</v>
      </c>
      <c r="N17" s="38" t="s">
        <v>2</v>
      </c>
      <c r="O17" s="32" t="s">
        <v>2</v>
      </c>
      <c r="P17" s="38">
        <v>249004.6</v>
      </c>
      <c r="Q17" s="32">
        <v>83485.899999999994</v>
      </c>
      <c r="R17" s="31">
        <v>260156</v>
      </c>
    </row>
    <row r="18" spans="1:18" ht="19.5" customHeight="1">
      <c r="A18" s="247" t="s">
        <v>29</v>
      </c>
      <c r="B18" s="38">
        <v>12229099</v>
      </c>
      <c r="C18" s="32">
        <v>494043.9</v>
      </c>
      <c r="D18" s="38">
        <v>150147.79999999999</v>
      </c>
      <c r="E18" s="32">
        <v>37798.199999999997</v>
      </c>
      <c r="F18" s="38">
        <v>46633.2</v>
      </c>
      <c r="G18" s="32">
        <v>273365.8</v>
      </c>
      <c r="H18" s="38">
        <v>652299</v>
      </c>
      <c r="I18" s="32">
        <v>457537.2</v>
      </c>
      <c r="J18" s="38">
        <v>303034.8</v>
      </c>
      <c r="K18" s="32">
        <v>83715.5</v>
      </c>
      <c r="L18" s="38">
        <v>32273.3</v>
      </c>
      <c r="M18" s="32">
        <v>133378.5</v>
      </c>
      <c r="N18" s="38">
        <v>9186257.6999999993</v>
      </c>
      <c r="O18" s="32">
        <v>57852</v>
      </c>
      <c r="P18" s="38">
        <v>32165.200000000001</v>
      </c>
      <c r="Q18" s="32">
        <v>224799.6</v>
      </c>
      <c r="R18" s="31">
        <v>63797.3</v>
      </c>
    </row>
    <row r="19" spans="1:18" ht="19.5" customHeight="1">
      <c r="A19" s="247" t="s">
        <v>30</v>
      </c>
      <c r="B19" s="38">
        <v>2758960.2</v>
      </c>
      <c r="C19" s="32">
        <v>47761.3</v>
      </c>
      <c r="D19" s="38">
        <v>55274.1</v>
      </c>
      <c r="E19" s="32">
        <v>40897.1</v>
      </c>
      <c r="F19" s="38">
        <v>5064.8999999999996</v>
      </c>
      <c r="G19" s="32">
        <v>111340.5</v>
      </c>
      <c r="H19" s="38">
        <v>94057.1</v>
      </c>
      <c r="I19" s="32">
        <v>357473.7</v>
      </c>
      <c r="J19" s="38">
        <v>70162</v>
      </c>
      <c r="K19" s="32" t="s">
        <v>2</v>
      </c>
      <c r="L19" s="38" t="s">
        <v>2</v>
      </c>
      <c r="M19" s="32" t="s">
        <v>2</v>
      </c>
      <c r="N19" s="38">
        <v>165092</v>
      </c>
      <c r="O19" s="32">
        <v>1582553.9</v>
      </c>
      <c r="P19" s="38" t="s">
        <v>2</v>
      </c>
      <c r="Q19" s="32">
        <v>33480</v>
      </c>
      <c r="R19" s="31">
        <v>9126.7000000000007</v>
      </c>
    </row>
    <row r="20" spans="1:18" ht="19.5" customHeight="1">
      <c r="A20" s="247" t="s">
        <v>31</v>
      </c>
      <c r="B20" s="38">
        <v>2676972</v>
      </c>
      <c r="C20" s="32" t="s">
        <v>2</v>
      </c>
      <c r="D20" s="38">
        <v>103130.8</v>
      </c>
      <c r="E20" s="32">
        <v>2072.1999999999998</v>
      </c>
      <c r="F20" s="38">
        <v>546.4</v>
      </c>
      <c r="G20" s="32">
        <v>14335.9</v>
      </c>
      <c r="H20" s="38" t="s">
        <v>2</v>
      </c>
      <c r="I20" s="32">
        <v>126033.2</v>
      </c>
      <c r="J20" s="38" t="s">
        <v>2</v>
      </c>
      <c r="K20" s="32" t="s">
        <v>2</v>
      </c>
      <c r="L20" s="38" t="s">
        <v>2</v>
      </c>
      <c r="M20" s="32">
        <v>92655.2</v>
      </c>
      <c r="N20" s="38" t="s">
        <v>2</v>
      </c>
      <c r="O20" s="32" t="s">
        <v>2</v>
      </c>
      <c r="P20" s="38">
        <v>2070843.6</v>
      </c>
      <c r="Q20" s="32" t="s">
        <v>2</v>
      </c>
      <c r="R20" s="31" t="s">
        <v>2</v>
      </c>
    </row>
    <row r="21" spans="1:18" ht="19.5" customHeight="1">
      <c r="A21" s="247" t="s">
        <v>32</v>
      </c>
      <c r="B21" s="38">
        <v>12336848.800000001</v>
      </c>
      <c r="C21" s="32">
        <v>463468.2</v>
      </c>
      <c r="D21" s="38">
        <v>115481.9</v>
      </c>
      <c r="E21" s="32">
        <v>9587.7000000000007</v>
      </c>
      <c r="F21" s="38">
        <v>205386.2</v>
      </c>
      <c r="G21" s="32" t="s">
        <v>2</v>
      </c>
      <c r="H21" s="38">
        <v>250415.7</v>
      </c>
      <c r="I21" s="32">
        <v>347595.6</v>
      </c>
      <c r="J21" s="38">
        <v>113530.4</v>
      </c>
      <c r="K21" s="32">
        <v>34698</v>
      </c>
      <c r="L21" s="38">
        <v>154683</v>
      </c>
      <c r="M21" s="32">
        <v>472583.2</v>
      </c>
      <c r="N21" s="38">
        <v>148337.60000000001</v>
      </c>
      <c r="O21" s="32" t="s">
        <v>2</v>
      </c>
      <c r="P21" s="38">
        <v>127072.6</v>
      </c>
      <c r="Q21" s="32">
        <v>8535662</v>
      </c>
      <c r="R21" s="31">
        <v>824710.5</v>
      </c>
    </row>
    <row r="22" spans="1:18" ht="19.5" customHeight="1">
      <c r="A22" s="247" t="s">
        <v>33</v>
      </c>
      <c r="B22" s="38">
        <v>3078027.3</v>
      </c>
      <c r="C22" s="32" t="s">
        <v>2</v>
      </c>
      <c r="D22" s="38" t="s">
        <v>2</v>
      </c>
      <c r="E22" s="32" t="s">
        <v>2</v>
      </c>
      <c r="F22" s="38">
        <v>43127.5</v>
      </c>
      <c r="G22" s="32" t="s">
        <v>2</v>
      </c>
      <c r="H22" s="38" t="s">
        <v>2</v>
      </c>
      <c r="I22" s="32">
        <v>12613.6</v>
      </c>
      <c r="J22" s="38" t="s">
        <v>2</v>
      </c>
      <c r="K22" s="32" t="s">
        <v>2</v>
      </c>
      <c r="L22" s="38" t="s">
        <v>104</v>
      </c>
      <c r="M22" s="32">
        <v>47949.4</v>
      </c>
      <c r="N22" s="38" t="s">
        <v>2</v>
      </c>
      <c r="O22" s="22" t="s">
        <v>2</v>
      </c>
      <c r="P22" s="38" t="s">
        <v>2</v>
      </c>
      <c r="Q22" s="32">
        <v>25776.9</v>
      </c>
      <c r="R22" s="31">
        <v>2906695.9</v>
      </c>
    </row>
  </sheetData>
  <mergeCells count="5">
    <mergeCell ref="B5:R5"/>
    <mergeCell ref="A2:R2"/>
    <mergeCell ref="A3:A5"/>
    <mergeCell ref="B3:B4"/>
    <mergeCell ref="C3:R3"/>
  </mergeCells>
  <printOptions horizontalCentered="1"/>
  <pageMargins left="0.39370078740157483" right="0.39370078740157483" top="0.59055118110236227" bottom="0.59055118110236227" header="0.31496062992125984" footer="0.31496062992125984"/>
  <pageSetup paperSize="9" scale="47" fitToHeight="0" orientation="landscape" r:id="rId1"/>
  <headerFooter>
    <oddFooter>&amp;C&amp;9Strona &amp;P z &amp;N</oddFooter>
  </headerFooter>
  <colBreaks count="1" manualBreakCount="1">
    <brk id="11" min="1" max="21"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90"/>
  <sheetViews>
    <sheetView zoomScale="90" zoomScaleNormal="90" workbookViewId="0">
      <pane xSplit="2" ySplit="5" topLeftCell="C6" activePane="bottomRight" state="frozen"/>
      <selection pane="topRight"/>
      <selection pane="bottomLeft"/>
      <selection pane="bottomRight" activeCell="A2" sqref="A2:H2"/>
    </sheetView>
  </sheetViews>
  <sheetFormatPr defaultColWidth="9.140625" defaultRowHeight="12.75"/>
  <cols>
    <col min="1" max="1" width="27.140625" style="126" customWidth="1"/>
    <col min="2" max="2" width="8.5703125" style="126" customWidth="1"/>
    <col min="3" max="4" width="21.7109375" style="210" customWidth="1"/>
    <col min="5" max="5" width="24.28515625" style="210" customWidth="1"/>
    <col min="6" max="7" width="21.7109375" style="210" customWidth="1"/>
    <col min="8" max="8" width="24.28515625" style="189" customWidth="1"/>
    <col min="9" max="16384" width="9.140625" style="126"/>
  </cols>
  <sheetData>
    <row r="2" spans="1:8" ht="57" customHeight="1">
      <c r="A2" s="330" t="s">
        <v>282</v>
      </c>
      <c r="B2" s="330"/>
      <c r="C2" s="330"/>
      <c r="D2" s="330"/>
      <c r="E2" s="330"/>
      <c r="F2" s="330"/>
      <c r="G2" s="330"/>
      <c r="H2" s="331"/>
    </row>
    <row r="3" spans="1:8" ht="33" customHeight="1">
      <c r="A3" s="332" t="s">
        <v>188</v>
      </c>
      <c r="B3" s="333"/>
      <c r="C3" s="338" t="s">
        <v>265</v>
      </c>
      <c r="D3" s="339"/>
      <c r="E3" s="340"/>
      <c r="F3" s="338" t="s">
        <v>266</v>
      </c>
      <c r="G3" s="339"/>
      <c r="H3" s="339"/>
    </row>
    <row r="4" spans="1:8" ht="75" customHeight="1">
      <c r="A4" s="334"/>
      <c r="B4" s="335"/>
      <c r="C4" s="212" t="s">
        <v>267</v>
      </c>
      <c r="D4" s="213" t="s">
        <v>268</v>
      </c>
      <c r="E4" s="214" t="s">
        <v>269</v>
      </c>
      <c r="F4" s="215" t="s">
        <v>267</v>
      </c>
      <c r="G4" s="215" t="s">
        <v>270</v>
      </c>
      <c r="H4" s="215" t="s">
        <v>269</v>
      </c>
    </row>
    <row r="5" spans="1:8" ht="33" customHeight="1" thickBot="1">
      <c r="A5" s="336"/>
      <c r="B5" s="337"/>
      <c r="C5" s="341" t="s">
        <v>271</v>
      </c>
      <c r="D5" s="342"/>
      <c r="E5" s="342"/>
      <c r="F5" s="342"/>
      <c r="G5" s="342"/>
      <c r="H5" s="342"/>
    </row>
    <row r="6" spans="1:8" ht="33" customHeight="1">
      <c r="A6" s="216" t="s">
        <v>272</v>
      </c>
      <c r="B6" s="217">
        <v>2016</v>
      </c>
      <c r="C6" s="15">
        <v>77096295.799999997</v>
      </c>
      <c r="D6" s="22">
        <v>58417138</v>
      </c>
      <c r="E6" s="13">
        <v>18679157.800000001</v>
      </c>
      <c r="F6" s="133">
        <v>77096295.799999997</v>
      </c>
      <c r="G6" s="22">
        <v>58417138</v>
      </c>
      <c r="H6" s="196">
        <v>18679157.800000001</v>
      </c>
    </row>
    <row r="7" spans="1:8" ht="16.5" customHeight="1">
      <c r="A7" s="218"/>
      <c r="B7" s="217">
        <v>2017</v>
      </c>
      <c r="C7" s="22">
        <v>86619605.799999997</v>
      </c>
      <c r="D7" s="22">
        <v>66134607.100000001</v>
      </c>
      <c r="E7" s="13">
        <v>20484998.699999999</v>
      </c>
      <c r="F7" s="133">
        <v>86619605.799999997</v>
      </c>
      <c r="G7" s="22">
        <v>66134607.100000001</v>
      </c>
      <c r="H7" s="196">
        <v>20484998.699999999</v>
      </c>
    </row>
    <row r="8" spans="1:8" ht="16.5" customHeight="1">
      <c r="A8" s="219"/>
      <c r="B8" s="217">
        <v>2018</v>
      </c>
      <c r="C8" s="133">
        <v>105436459.40000001</v>
      </c>
      <c r="D8" s="133">
        <v>83143124.599999994</v>
      </c>
      <c r="E8" s="196">
        <v>22293334.800000001</v>
      </c>
      <c r="F8" s="133">
        <v>105436459.40000001</v>
      </c>
      <c r="G8" s="133">
        <v>83143124.599999994</v>
      </c>
      <c r="H8" s="196">
        <v>22293334.800000001</v>
      </c>
    </row>
    <row r="9" spans="1:8" ht="16.5" customHeight="1">
      <c r="A9" s="219"/>
      <c r="B9" s="217">
        <v>2019</v>
      </c>
      <c r="C9" s="22">
        <v>111453128.09999999</v>
      </c>
      <c r="D9" s="133">
        <v>88357168.099999994</v>
      </c>
      <c r="E9" s="196">
        <v>23095960</v>
      </c>
      <c r="F9" s="133">
        <v>111453128.09999999</v>
      </c>
      <c r="G9" s="133">
        <v>88357168.099999994</v>
      </c>
      <c r="H9" s="196">
        <v>23095960</v>
      </c>
    </row>
    <row r="10" spans="1:8" ht="16.5" customHeight="1">
      <c r="A10" s="219"/>
      <c r="B10" s="220">
        <v>2020</v>
      </c>
      <c r="C10" s="133">
        <v>111881686.40000001</v>
      </c>
      <c r="D10" s="133">
        <v>90834069</v>
      </c>
      <c r="E10" s="196">
        <v>21047617.399999999</v>
      </c>
      <c r="F10" s="133">
        <v>111881686.40000001</v>
      </c>
      <c r="G10" s="133">
        <v>90834069</v>
      </c>
      <c r="H10" s="196">
        <v>21047617.399999999</v>
      </c>
    </row>
    <row r="11" spans="1:8" ht="21" customHeight="1">
      <c r="A11" s="221" t="s">
        <v>70</v>
      </c>
      <c r="B11" s="222">
        <v>2016</v>
      </c>
      <c r="C11" s="223">
        <v>5679880.5999999996</v>
      </c>
      <c r="D11" s="140">
        <f>3871911.9</f>
        <v>3871911.9</v>
      </c>
      <c r="E11" s="140">
        <v>1807968.7</v>
      </c>
      <c r="F11" s="140">
        <f>7912987.9</f>
        <v>7912987.9000000004</v>
      </c>
      <c r="G11" s="224">
        <v>5877930.0999999996</v>
      </c>
      <c r="H11" s="199">
        <v>2035057.8</v>
      </c>
    </row>
    <row r="12" spans="1:8" ht="16.5" customHeight="1">
      <c r="A12" s="221"/>
      <c r="B12" s="222">
        <v>2017</v>
      </c>
      <c r="C12" s="31">
        <v>6209427</v>
      </c>
      <c r="D12" s="140">
        <v>4396401.4000000004</v>
      </c>
      <c r="E12" s="199">
        <v>1813025.6</v>
      </c>
      <c r="F12" s="140">
        <f>8179621.6</f>
        <v>8179621.5999999996</v>
      </c>
      <c r="G12" s="140">
        <f>6262851.9</f>
        <v>6262851.9000000004</v>
      </c>
      <c r="H12" s="199">
        <v>1916769.7</v>
      </c>
    </row>
    <row r="13" spans="1:8" ht="16.5" customHeight="1">
      <c r="A13" s="221"/>
      <c r="B13" s="222">
        <v>2018</v>
      </c>
      <c r="C13" s="31">
        <v>7891210.5</v>
      </c>
      <c r="D13" s="140">
        <v>5526861.7000000002</v>
      </c>
      <c r="E13" s="225">
        <v>2364348.7999999998</v>
      </c>
      <c r="F13" s="140">
        <v>9686631.9000000004</v>
      </c>
      <c r="G13" s="140">
        <v>7394129.7000000002</v>
      </c>
      <c r="H13" s="199">
        <v>2292502.2000000002</v>
      </c>
    </row>
    <row r="14" spans="1:8" ht="16.5" customHeight="1">
      <c r="A14" s="221"/>
      <c r="B14" s="226">
        <v>2019</v>
      </c>
      <c r="C14" s="199">
        <v>7941320.0999999996</v>
      </c>
      <c r="D14" s="140">
        <v>5592958.2999999998</v>
      </c>
      <c r="E14" s="227">
        <v>2348361.7999999998</v>
      </c>
      <c r="F14" s="140">
        <v>9710731.0999999996</v>
      </c>
      <c r="G14" s="140">
        <v>7205977.0999999996</v>
      </c>
      <c r="H14" s="199">
        <v>2504754</v>
      </c>
    </row>
    <row r="15" spans="1:8" ht="16.5" customHeight="1">
      <c r="A15" s="221"/>
      <c r="B15" s="226">
        <v>2020</v>
      </c>
      <c r="C15" s="199">
        <v>7637701.9000000004</v>
      </c>
      <c r="D15" s="140">
        <v>5643324.0999999996</v>
      </c>
      <c r="E15" s="227">
        <v>1994377.8</v>
      </c>
      <c r="F15" s="140">
        <v>8835552.9000000004</v>
      </c>
      <c r="G15" s="140">
        <v>6857511.5</v>
      </c>
      <c r="H15" s="199">
        <v>1978041.4</v>
      </c>
    </row>
    <row r="16" spans="1:8" ht="21" customHeight="1">
      <c r="A16" s="221" t="s">
        <v>71</v>
      </c>
      <c r="B16" s="222">
        <v>2016</v>
      </c>
      <c r="C16" s="31">
        <f>3578083.5</f>
        <v>3578083.5</v>
      </c>
      <c r="D16" s="140">
        <f>2471050.8</f>
        <v>2471050.7999999998</v>
      </c>
      <c r="E16" s="199">
        <v>1107032.7</v>
      </c>
      <c r="F16" s="140">
        <v>3414626.7</v>
      </c>
      <c r="G16" s="140">
        <v>2305946.2999999998</v>
      </c>
      <c r="H16" s="199">
        <v>1108680.3999999999</v>
      </c>
    </row>
    <row r="17" spans="1:8" ht="16.5" customHeight="1">
      <c r="A17" s="221"/>
      <c r="B17" s="222">
        <v>2017</v>
      </c>
      <c r="C17" s="31">
        <f>3954072.4</f>
        <v>3954072.4</v>
      </c>
      <c r="D17" s="140">
        <f>2836263.1</f>
        <v>2836263.1</v>
      </c>
      <c r="E17" s="199">
        <v>1117809.3</v>
      </c>
      <c r="F17" s="140">
        <f>3978192.8</f>
        <v>3978192.8</v>
      </c>
      <c r="G17" s="140">
        <f>2829545.4</f>
        <v>2829545.4</v>
      </c>
      <c r="H17" s="199">
        <v>1148647.3999999999</v>
      </c>
    </row>
    <row r="18" spans="1:8" ht="16.5" customHeight="1">
      <c r="A18" s="221"/>
      <c r="B18" s="222">
        <v>2018</v>
      </c>
      <c r="C18" s="31">
        <v>5099159.5999999996</v>
      </c>
      <c r="D18" s="140">
        <v>3564903.5</v>
      </c>
      <c r="E18" s="228">
        <v>1534256.1</v>
      </c>
      <c r="F18" s="140">
        <v>5737664.2999999998</v>
      </c>
      <c r="G18" s="140">
        <v>4175915.4</v>
      </c>
      <c r="H18" s="199">
        <v>1561748.9</v>
      </c>
    </row>
    <row r="19" spans="1:8" ht="16.5" customHeight="1">
      <c r="A19" s="221"/>
      <c r="B19" s="226">
        <v>2019</v>
      </c>
      <c r="C19" s="148">
        <v>5784224</v>
      </c>
      <c r="D19" s="140">
        <v>4216432.8</v>
      </c>
      <c r="E19" s="227">
        <v>1567791.2</v>
      </c>
      <c r="F19" s="140">
        <v>6090070.2999999998</v>
      </c>
      <c r="G19" s="140">
        <v>4452535.9000000004</v>
      </c>
      <c r="H19" s="199">
        <v>1637534.4</v>
      </c>
    </row>
    <row r="20" spans="1:8" ht="16.5" customHeight="1">
      <c r="A20" s="221"/>
      <c r="B20" s="226">
        <v>2020</v>
      </c>
      <c r="C20" s="148">
        <v>5312690.2</v>
      </c>
      <c r="D20" s="140">
        <v>4001205.4</v>
      </c>
      <c r="E20" s="227">
        <v>1311484.8</v>
      </c>
      <c r="F20" s="140">
        <v>6032090.9000000004</v>
      </c>
      <c r="G20" s="140">
        <v>4603610.4000000004</v>
      </c>
      <c r="H20" s="199">
        <v>1428480.5</v>
      </c>
    </row>
    <row r="21" spans="1:8" ht="21" customHeight="1">
      <c r="A21" s="221" t="s">
        <v>72</v>
      </c>
      <c r="B21" s="222">
        <v>2016</v>
      </c>
      <c r="C21" s="31">
        <v>2498846</v>
      </c>
      <c r="D21" s="140">
        <v>1987690.9</v>
      </c>
      <c r="E21" s="229">
        <v>511155.1</v>
      </c>
      <c r="F21" s="140">
        <v>2803845.7</v>
      </c>
      <c r="G21" s="140">
        <v>2290009.2000000002</v>
      </c>
      <c r="H21" s="199">
        <v>513836.5</v>
      </c>
    </row>
    <row r="22" spans="1:8" ht="16.5" customHeight="1">
      <c r="A22" s="219"/>
      <c r="B22" s="222">
        <v>2017</v>
      </c>
      <c r="C22" s="31">
        <f>2932125.8</f>
        <v>2932125.8</v>
      </c>
      <c r="D22" s="140">
        <f>2327071.6</f>
        <v>2327071.6</v>
      </c>
      <c r="E22" s="199">
        <v>605054.19999999995</v>
      </c>
      <c r="F22" s="140">
        <f>3161057.7</f>
        <v>3161057.7</v>
      </c>
      <c r="G22" s="140">
        <f>2515774.5</f>
        <v>2515774.5</v>
      </c>
      <c r="H22" s="199">
        <v>645283.19999999995</v>
      </c>
    </row>
    <row r="23" spans="1:8" ht="16.5" customHeight="1">
      <c r="A23" s="219"/>
      <c r="B23" s="222">
        <v>2018</v>
      </c>
      <c r="C23" s="31">
        <v>3570707.1</v>
      </c>
      <c r="D23" s="140">
        <v>2910258.1</v>
      </c>
      <c r="E23" s="225">
        <v>660449</v>
      </c>
      <c r="F23" s="140">
        <v>3909448.5</v>
      </c>
      <c r="G23" s="140">
        <v>3202988.3</v>
      </c>
      <c r="H23" s="199">
        <v>706460.2</v>
      </c>
    </row>
    <row r="24" spans="1:8" ht="16.5" customHeight="1">
      <c r="A24" s="219"/>
      <c r="B24" s="226">
        <v>2019</v>
      </c>
      <c r="C24" s="148">
        <v>4047447</v>
      </c>
      <c r="D24" s="140">
        <v>3374031.5</v>
      </c>
      <c r="E24" s="227">
        <v>673415.5</v>
      </c>
      <c r="F24" s="140">
        <v>4862547.2</v>
      </c>
      <c r="G24" s="140">
        <v>4140781.6</v>
      </c>
      <c r="H24" s="199">
        <v>721765.6</v>
      </c>
    </row>
    <row r="25" spans="1:8" ht="16.5" customHeight="1">
      <c r="A25" s="219"/>
      <c r="B25" s="226">
        <v>2020</v>
      </c>
      <c r="C25" s="148">
        <v>4195968.5</v>
      </c>
      <c r="D25" s="140">
        <v>3427901.5</v>
      </c>
      <c r="E25" s="227">
        <v>768067</v>
      </c>
      <c r="F25" s="140">
        <v>5033443.9000000004</v>
      </c>
      <c r="G25" s="140">
        <v>4276641.2</v>
      </c>
      <c r="H25" s="199">
        <v>756802.7</v>
      </c>
    </row>
    <row r="26" spans="1:8" ht="21" customHeight="1">
      <c r="A26" s="221" t="s">
        <v>73</v>
      </c>
      <c r="B26" s="222">
        <v>2016</v>
      </c>
      <c r="C26" s="31">
        <f>1076264.6</f>
        <v>1076264.6000000001</v>
      </c>
      <c r="D26" s="140">
        <f>663864.4</f>
        <v>663864.4</v>
      </c>
      <c r="E26" s="199">
        <v>412400.2</v>
      </c>
      <c r="F26" s="140">
        <f>1476479.5</f>
        <v>1476479.5</v>
      </c>
      <c r="G26" s="140">
        <f>1015241.8</f>
        <v>1015241.8</v>
      </c>
      <c r="H26" s="199">
        <v>461237.7</v>
      </c>
    </row>
    <row r="27" spans="1:8" ht="16.5" customHeight="1">
      <c r="A27" s="221"/>
      <c r="B27" s="222">
        <v>2017</v>
      </c>
      <c r="C27" s="31">
        <v>1113201.5</v>
      </c>
      <c r="D27" s="140">
        <v>661268.4</v>
      </c>
      <c r="E27" s="199">
        <v>451933.1</v>
      </c>
      <c r="F27" s="140">
        <f>1691841.7</f>
        <v>1691841.7</v>
      </c>
      <c r="G27" s="140">
        <f>1188171.5</f>
        <v>1188171.5</v>
      </c>
      <c r="H27" s="199">
        <v>503670.2</v>
      </c>
    </row>
    <row r="28" spans="1:8" ht="16.5" customHeight="1">
      <c r="A28" s="221"/>
      <c r="B28" s="222">
        <v>2018</v>
      </c>
      <c r="C28" s="31">
        <v>1361490.1</v>
      </c>
      <c r="D28" s="140">
        <v>778010.5</v>
      </c>
      <c r="E28" s="225">
        <v>583479.6</v>
      </c>
      <c r="F28" s="140">
        <v>2035306.3</v>
      </c>
      <c r="G28" s="140">
        <v>1368144.7</v>
      </c>
      <c r="H28" s="199">
        <v>667161.59999999998</v>
      </c>
    </row>
    <row r="29" spans="1:8" ht="16.5" customHeight="1">
      <c r="A29" s="221"/>
      <c r="B29" s="226">
        <v>2019</v>
      </c>
      <c r="C29" s="148">
        <v>1495092.7</v>
      </c>
      <c r="D29" s="140">
        <v>886415</v>
      </c>
      <c r="E29" s="227">
        <v>608677.69999999995</v>
      </c>
      <c r="F29" s="140">
        <v>1988090.4</v>
      </c>
      <c r="G29" s="140">
        <v>1406288.1</v>
      </c>
      <c r="H29" s="199">
        <v>581802.30000000005</v>
      </c>
    </row>
    <row r="30" spans="1:8" ht="16.5" customHeight="1">
      <c r="A30" s="221"/>
      <c r="B30" s="226">
        <v>2020</v>
      </c>
      <c r="C30" s="148">
        <v>1328729.2</v>
      </c>
      <c r="D30" s="140">
        <v>805185.9</v>
      </c>
      <c r="E30" s="227">
        <v>523543.3</v>
      </c>
      <c r="F30" s="140">
        <v>1949427.8</v>
      </c>
      <c r="G30" s="140">
        <v>1399479.4</v>
      </c>
      <c r="H30" s="199">
        <v>549948.4</v>
      </c>
    </row>
    <row r="31" spans="1:8" ht="21" customHeight="1">
      <c r="A31" s="221" t="s">
        <v>74</v>
      </c>
      <c r="B31" s="222">
        <v>2016</v>
      </c>
      <c r="C31" s="31">
        <f>3326096.5</f>
        <v>3326096.5</v>
      </c>
      <c r="D31" s="140">
        <v>2694076.3</v>
      </c>
      <c r="E31" s="230">
        <v>632020.19999999995</v>
      </c>
      <c r="F31" s="140">
        <f>3905852.6</f>
        <v>3905852.6</v>
      </c>
      <c r="G31" s="140">
        <f>3152108.1</f>
        <v>3152108.1</v>
      </c>
      <c r="H31" s="199">
        <v>753744.5</v>
      </c>
    </row>
    <row r="32" spans="1:8" ht="16.5" customHeight="1">
      <c r="A32" s="221"/>
      <c r="B32" s="222">
        <v>2017</v>
      </c>
      <c r="C32" s="31">
        <f>3462171.5</f>
        <v>3462171.5</v>
      </c>
      <c r="D32" s="140">
        <f>2372349.3</f>
        <v>2372349.2999999998</v>
      </c>
      <c r="E32" s="140">
        <v>1089822.2</v>
      </c>
      <c r="F32" s="140">
        <f>3906001.4</f>
        <v>3906001.4</v>
      </c>
      <c r="G32" s="140">
        <f>2719497.7</f>
        <v>2719497.7</v>
      </c>
      <c r="H32" s="199">
        <v>1186503.7</v>
      </c>
    </row>
    <row r="33" spans="1:8" ht="16.5" customHeight="1">
      <c r="A33" s="221"/>
      <c r="B33" s="222">
        <v>2018</v>
      </c>
      <c r="C33" s="31">
        <v>4468156.8</v>
      </c>
      <c r="D33" s="140">
        <v>3157088.8</v>
      </c>
      <c r="E33" s="225">
        <v>1311068</v>
      </c>
      <c r="F33" s="140">
        <v>5427152.2000000002</v>
      </c>
      <c r="G33" s="140">
        <v>4021933.3</v>
      </c>
      <c r="H33" s="199">
        <v>1405218.9</v>
      </c>
    </row>
    <row r="34" spans="1:8" ht="16.5" customHeight="1">
      <c r="A34" s="221"/>
      <c r="B34" s="226">
        <v>2019</v>
      </c>
      <c r="C34" s="148">
        <v>5101451.3</v>
      </c>
      <c r="D34" s="140">
        <v>4020481.4</v>
      </c>
      <c r="E34" s="231">
        <v>1080969.8999999999</v>
      </c>
      <c r="F34" s="169">
        <v>5870009.9000000004</v>
      </c>
      <c r="G34" s="169">
        <v>4584737.0999999996</v>
      </c>
      <c r="H34" s="168">
        <v>1285272.8</v>
      </c>
    </row>
    <row r="35" spans="1:8" ht="16.5" customHeight="1">
      <c r="A35" s="221"/>
      <c r="B35" s="226">
        <v>2020</v>
      </c>
      <c r="C35" s="148">
        <v>5493767.7999999998</v>
      </c>
      <c r="D35" s="140">
        <v>4639183.3</v>
      </c>
      <c r="E35" s="231">
        <v>854584.5</v>
      </c>
      <c r="F35" s="169">
        <v>6716003.7000000002</v>
      </c>
      <c r="G35" s="232">
        <v>5520003</v>
      </c>
      <c r="H35" s="168">
        <v>1196000.7</v>
      </c>
    </row>
    <row r="36" spans="1:8" ht="21" customHeight="1">
      <c r="A36" s="221" t="s">
        <v>75</v>
      </c>
      <c r="B36" s="222">
        <v>2016</v>
      </c>
      <c r="C36" s="31">
        <f>8436803.6</f>
        <v>8436803.5999999996</v>
      </c>
      <c r="D36" s="140">
        <f>6217794.5</f>
        <v>6217794.5</v>
      </c>
      <c r="E36" s="140">
        <v>2219009.1</v>
      </c>
      <c r="F36" s="140">
        <v>7964417.0999999996</v>
      </c>
      <c r="G36" s="197">
        <v>5874370.7999999998</v>
      </c>
      <c r="H36" s="199">
        <v>2090046.3</v>
      </c>
    </row>
    <row r="37" spans="1:8" ht="16.5" customHeight="1">
      <c r="A37" s="221"/>
      <c r="B37" s="222">
        <v>2017</v>
      </c>
      <c r="C37" s="31">
        <v>9209701</v>
      </c>
      <c r="D37" s="140">
        <v>6886758.2999999998</v>
      </c>
      <c r="E37" s="140">
        <v>2322942.7000000002</v>
      </c>
      <c r="F37" s="140">
        <f>9151749.2</f>
        <v>9151749.1999999993</v>
      </c>
      <c r="G37" s="140">
        <f>6986447.7</f>
        <v>6986447.7000000002</v>
      </c>
      <c r="H37" s="199">
        <v>2165301.5</v>
      </c>
    </row>
    <row r="38" spans="1:8" ht="16.5" customHeight="1">
      <c r="A38" s="221"/>
      <c r="B38" s="222">
        <v>2018</v>
      </c>
      <c r="C38" s="31">
        <v>11092252.300000001</v>
      </c>
      <c r="D38" s="140">
        <v>8862889.9000000004</v>
      </c>
      <c r="E38" s="225">
        <v>2229362.4</v>
      </c>
      <c r="F38" s="140">
        <v>10402674.4</v>
      </c>
      <c r="G38" s="140">
        <v>8357803.0999999996</v>
      </c>
      <c r="H38" s="199">
        <v>2044871.3</v>
      </c>
    </row>
    <row r="39" spans="1:8" ht="16.5" customHeight="1">
      <c r="A39" s="221"/>
      <c r="B39" s="226">
        <v>2019</v>
      </c>
      <c r="C39" s="148">
        <v>11506070.699999999</v>
      </c>
      <c r="D39" s="140">
        <v>8987345.6999999993</v>
      </c>
      <c r="E39" s="227">
        <v>2518725</v>
      </c>
      <c r="F39" s="140">
        <v>10492709.9</v>
      </c>
      <c r="G39" s="140">
        <v>8157735.7000000002</v>
      </c>
      <c r="H39" s="199">
        <v>2334974.2000000002</v>
      </c>
    </row>
    <row r="40" spans="1:8" ht="16.5" customHeight="1">
      <c r="A40" s="221"/>
      <c r="B40" s="226">
        <v>2020</v>
      </c>
      <c r="C40" s="148">
        <v>11909315.9</v>
      </c>
      <c r="D40" s="140">
        <v>9100988.3000000007</v>
      </c>
      <c r="E40" s="227">
        <v>2808327.6</v>
      </c>
      <c r="F40" s="140">
        <v>10953270.4</v>
      </c>
      <c r="G40" s="140">
        <v>8639782.0999999996</v>
      </c>
      <c r="H40" s="199">
        <v>2313488.2999999998</v>
      </c>
    </row>
    <row r="41" spans="1:8" ht="21" customHeight="1">
      <c r="A41" s="221" t="s">
        <v>76</v>
      </c>
      <c r="B41" s="222">
        <v>2016</v>
      </c>
      <c r="C41" s="31">
        <f>18612340.9</f>
        <v>18612340.899999999</v>
      </c>
      <c r="D41" s="140">
        <f>16193744.6</f>
        <v>16193744.6</v>
      </c>
      <c r="E41" s="148">
        <v>2418596.2999999998</v>
      </c>
      <c r="F41" s="140">
        <v>13812827.5</v>
      </c>
      <c r="G41" s="140">
        <v>11196042.800000001</v>
      </c>
      <c r="H41" s="199">
        <v>2616784.7000000002</v>
      </c>
    </row>
    <row r="42" spans="1:8" ht="16.5" customHeight="1">
      <c r="A42" s="221"/>
      <c r="B42" s="222">
        <v>2017</v>
      </c>
      <c r="C42" s="31">
        <f>21741286.8</f>
        <v>21741286.800000001</v>
      </c>
      <c r="D42" s="140">
        <f>18723531.8</f>
        <v>18723531.800000001</v>
      </c>
      <c r="E42" s="148">
        <v>3017755</v>
      </c>
      <c r="F42" s="140">
        <v>16092346</v>
      </c>
      <c r="G42" s="140">
        <v>13155296.6</v>
      </c>
      <c r="H42" s="199">
        <v>2937049.4</v>
      </c>
    </row>
    <row r="43" spans="1:8" ht="16.5" customHeight="1">
      <c r="A43" s="221"/>
      <c r="B43" s="222">
        <v>2018</v>
      </c>
      <c r="C43" s="31">
        <v>23679971</v>
      </c>
      <c r="D43" s="140">
        <v>20754139.899999999</v>
      </c>
      <c r="E43" s="225">
        <v>2925831.1</v>
      </c>
      <c r="F43" s="140">
        <v>18259780.199999999</v>
      </c>
      <c r="G43" s="140">
        <v>15286510.4</v>
      </c>
      <c r="H43" s="199">
        <v>2973269.8</v>
      </c>
    </row>
    <row r="44" spans="1:8" ht="16.5" customHeight="1">
      <c r="A44" s="221"/>
      <c r="B44" s="226">
        <v>2019</v>
      </c>
      <c r="C44" s="148">
        <v>23985169.300000001</v>
      </c>
      <c r="D44" s="140">
        <v>20839289.300000001</v>
      </c>
      <c r="E44" s="231">
        <v>3145880</v>
      </c>
      <c r="F44" s="140">
        <v>18588268.600000001</v>
      </c>
      <c r="G44" s="140">
        <v>15816074.4</v>
      </c>
      <c r="H44" s="199">
        <v>2772194.2</v>
      </c>
    </row>
    <row r="45" spans="1:8" ht="16.5" customHeight="1">
      <c r="A45" s="221"/>
      <c r="B45" s="226">
        <v>2020</v>
      </c>
      <c r="C45" s="148">
        <v>23875407</v>
      </c>
      <c r="D45" s="140">
        <v>20783396.300000001</v>
      </c>
      <c r="E45" s="231">
        <v>3092010.7</v>
      </c>
      <c r="F45" s="140">
        <v>17609486.600000001</v>
      </c>
      <c r="G45" s="140">
        <v>14718416.800000001</v>
      </c>
      <c r="H45" s="199">
        <v>2891069.8</v>
      </c>
    </row>
    <row r="46" spans="1:8" ht="21" customHeight="1">
      <c r="A46" s="221" t="s">
        <v>77</v>
      </c>
      <c r="B46" s="222">
        <v>2016</v>
      </c>
      <c r="C46" s="31">
        <v>1452744.4</v>
      </c>
      <c r="D46" s="140">
        <v>974325.2</v>
      </c>
      <c r="E46" s="230">
        <v>478419.20000000001</v>
      </c>
      <c r="F46" s="140">
        <v>2184101.4</v>
      </c>
      <c r="G46" s="140">
        <v>1600498.2</v>
      </c>
      <c r="H46" s="199">
        <v>583603.19999999995</v>
      </c>
    </row>
    <row r="47" spans="1:8" ht="16.5" customHeight="1">
      <c r="A47" s="221"/>
      <c r="B47" s="222">
        <v>2017</v>
      </c>
      <c r="C47" s="31">
        <f>1693875.5</f>
        <v>1693875.5</v>
      </c>
      <c r="D47" s="140">
        <f>1107093.5</f>
        <v>1107093.5</v>
      </c>
      <c r="E47" s="199">
        <v>586782</v>
      </c>
      <c r="F47" s="140">
        <f>2220002.8</f>
        <v>2220002.7999999998</v>
      </c>
      <c r="G47" s="140">
        <f>1529699</f>
        <v>1529699</v>
      </c>
      <c r="H47" s="199">
        <v>690303.8</v>
      </c>
    </row>
    <row r="48" spans="1:8" ht="16.5" customHeight="1">
      <c r="A48" s="221"/>
      <c r="B48" s="222">
        <v>2018</v>
      </c>
      <c r="C48" s="31">
        <v>2567843.7999999998</v>
      </c>
      <c r="D48" s="140">
        <v>1838801.7</v>
      </c>
      <c r="E48" s="225">
        <v>729042.1</v>
      </c>
      <c r="F48" s="140">
        <v>2953117</v>
      </c>
      <c r="G48" s="140">
        <v>2154210.5</v>
      </c>
      <c r="H48" s="199">
        <v>798906.5</v>
      </c>
    </row>
    <row r="49" spans="1:8" ht="16.5" customHeight="1">
      <c r="A49" s="221"/>
      <c r="B49" s="226">
        <v>2019</v>
      </c>
      <c r="C49" s="148">
        <v>2821540.9</v>
      </c>
      <c r="D49" s="140">
        <v>2000946</v>
      </c>
      <c r="E49" s="227">
        <v>820594.9</v>
      </c>
      <c r="F49" s="140">
        <v>3082513.1</v>
      </c>
      <c r="G49" s="140">
        <v>2159091.7000000002</v>
      </c>
      <c r="H49" s="199">
        <v>923421.4</v>
      </c>
    </row>
    <row r="50" spans="1:8" ht="16.5" customHeight="1">
      <c r="A50" s="221"/>
      <c r="B50" s="226">
        <v>2020</v>
      </c>
      <c r="C50" s="148">
        <v>2290343.9</v>
      </c>
      <c r="D50" s="140">
        <v>1914082.8</v>
      </c>
      <c r="E50" s="227">
        <v>376261.1</v>
      </c>
      <c r="F50" s="140">
        <v>2589894.9</v>
      </c>
      <c r="G50" s="140">
        <v>2101843.7999999998</v>
      </c>
      <c r="H50" s="199">
        <v>488051.1</v>
      </c>
    </row>
    <row r="51" spans="1:8" ht="21" customHeight="1">
      <c r="A51" s="221" t="s">
        <v>78</v>
      </c>
      <c r="B51" s="222">
        <v>2016</v>
      </c>
      <c r="C51" s="31">
        <v>2868623</v>
      </c>
      <c r="D51" s="140">
        <v>2332981</v>
      </c>
      <c r="E51" s="233">
        <v>535642</v>
      </c>
      <c r="F51" s="140">
        <f>3041300.7</f>
        <v>3041300.7</v>
      </c>
      <c r="G51" s="140">
        <v>2476148.2999999998</v>
      </c>
      <c r="H51" s="199">
        <v>565152.4</v>
      </c>
    </row>
    <row r="52" spans="1:8" ht="16.5" customHeight="1">
      <c r="A52" s="221"/>
      <c r="B52" s="222">
        <v>2017</v>
      </c>
      <c r="C52" s="31">
        <f>3367780.3</f>
        <v>3367780.3</v>
      </c>
      <c r="D52" s="140">
        <f>2657295.1</f>
        <v>2657295.1</v>
      </c>
      <c r="E52" s="199">
        <v>710485.2</v>
      </c>
      <c r="F52" s="140">
        <f>3314830.8</f>
        <v>3314830.8</v>
      </c>
      <c r="G52" s="140">
        <f>2613806</f>
        <v>2613806</v>
      </c>
      <c r="H52" s="199">
        <v>701024.8</v>
      </c>
    </row>
    <row r="53" spans="1:8" ht="16.5" customHeight="1">
      <c r="A53" s="221"/>
      <c r="B53" s="222">
        <v>2018</v>
      </c>
      <c r="C53" s="31">
        <v>4198546.3</v>
      </c>
      <c r="D53" s="140">
        <v>3542362.9</v>
      </c>
      <c r="E53" s="225">
        <v>656183.4</v>
      </c>
      <c r="F53" s="140">
        <v>4275114</v>
      </c>
      <c r="G53" s="140">
        <v>3578585.8</v>
      </c>
      <c r="H53" s="199">
        <v>696528.2</v>
      </c>
    </row>
    <row r="54" spans="1:8" ht="16.5" customHeight="1">
      <c r="A54" s="221"/>
      <c r="B54" s="226">
        <v>2019</v>
      </c>
      <c r="C54" s="148">
        <v>4726494.2</v>
      </c>
      <c r="D54" s="140">
        <v>4123559.2</v>
      </c>
      <c r="E54" s="227">
        <v>602935</v>
      </c>
      <c r="F54" s="140">
        <v>4851367.8</v>
      </c>
      <c r="G54" s="140">
        <v>4147790.8</v>
      </c>
      <c r="H54" s="199">
        <v>703577</v>
      </c>
    </row>
    <row r="55" spans="1:8" ht="16.5" customHeight="1">
      <c r="A55" s="221"/>
      <c r="B55" s="226">
        <v>2020</v>
      </c>
      <c r="C55" s="148">
        <v>4852318.0999999996</v>
      </c>
      <c r="D55" s="140">
        <v>4157595.7</v>
      </c>
      <c r="E55" s="227">
        <v>694722.4</v>
      </c>
      <c r="F55" s="140">
        <v>5087395.2</v>
      </c>
      <c r="G55" s="140">
        <v>4286622.8</v>
      </c>
      <c r="H55" s="199">
        <v>800772.4</v>
      </c>
    </row>
    <row r="56" spans="1:8" ht="21" customHeight="1">
      <c r="A56" s="221" t="s">
        <v>79</v>
      </c>
      <c r="B56" s="222">
        <v>2016</v>
      </c>
      <c r="C56" s="31">
        <v>1933151.7</v>
      </c>
      <c r="D56" s="140">
        <v>1559922.5</v>
      </c>
      <c r="E56" s="233">
        <v>373229.2</v>
      </c>
      <c r="F56" s="140">
        <v>1544658.8</v>
      </c>
      <c r="G56" s="140">
        <v>1243208.6000000001</v>
      </c>
      <c r="H56" s="199">
        <v>301450.2</v>
      </c>
    </row>
    <row r="57" spans="1:8" ht="16.5" customHeight="1">
      <c r="A57" s="219"/>
      <c r="B57" s="222">
        <v>2017</v>
      </c>
      <c r="C57" s="31">
        <f>2404095.4</f>
        <v>2404095.4</v>
      </c>
      <c r="D57" s="140">
        <f>1987371.2</f>
        <v>1987371.2</v>
      </c>
      <c r="E57" s="199">
        <v>416724.2</v>
      </c>
      <c r="F57" s="140">
        <f>2414254</f>
        <v>2414254</v>
      </c>
      <c r="G57" s="140">
        <f>1936820.3</f>
        <v>1936820.3</v>
      </c>
      <c r="H57" s="199">
        <v>477433.7</v>
      </c>
    </row>
    <row r="58" spans="1:8" ht="16.5" customHeight="1">
      <c r="A58" s="219"/>
      <c r="B58" s="222">
        <v>2018</v>
      </c>
      <c r="C58" s="31">
        <v>2490415.2000000002</v>
      </c>
      <c r="D58" s="140">
        <v>2145450</v>
      </c>
      <c r="E58" s="225">
        <v>344965.2</v>
      </c>
      <c r="F58" s="140">
        <v>2768851.6</v>
      </c>
      <c r="G58" s="140">
        <v>2365029.7999999998</v>
      </c>
      <c r="H58" s="199">
        <v>403821.8</v>
      </c>
    </row>
    <row r="59" spans="1:8" ht="16.5" customHeight="1">
      <c r="A59" s="219"/>
      <c r="B59" s="226">
        <v>2019</v>
      </c>
      <c r="C59" s="148">
        <v>2652684.4</v>
      </c>
      <c r="D59" s="140">
        <v>2438706.7000000002</v>
      </c>
      <c r="E59" s="227">
        <v>213977.7</v>
      </c>
      <c r="F59" s="140">
        <v>2732397.3</v>
      </c>
      <c r="G59" s="140">
        <v>2459113.2000000002</v>
      </c>
      <c r="H59" s="199">
        <v>273284.09999999998</v>
      </c>
    </row>
    <row r="60" spans="1:8" ht="16.5" customHeight="1">
      <c r="A60" s="219"/>
      <c r="B60" s="226">
        <v>2020</v>
      </c>
      <c r="C60" s="148">
        <v>2661245.9</v>
      </c>
      <c r="D60" s="140">
        <v>2516498.1</v>
      </c>
      <c r="E60" s="227">
        <v>144747.79999999999</v>
      </c>
      <c r="F60" s="140">
        <v>3296547.6</v>
      </c>
      <c r="G60" s="140">
        <v>3088447.8</v>
      </c>
      <c r="H60" s="199">
        <v>208099.8</v>
      </c>
    </row>
    <row r="61" spans="1:8" ht="21" customHeight="1">
      <c r="A61" s="221" t="s">
        <v>80</v>
      </c>
      <c r="B61" s="222">
        <v>2016</v>
      </c>
      <c r="C61" s="31">
        <v>4958886.4000000004</v>
      </c>
      <c r="D61" s="140">
        <v>3772609.6</v>
      </c>
      <c r="E61" s="233">
        <v>1186276.8</v>
      </c>
      <c r="F61" s="140">
        <v>5412087.5999999996</v>
      </c>
      <c r="G61" s="140">
        <v>4299386.5999999996</v>
      </c>
      <c r="H61" s="199">
        <v>1112701</v>
      </c>
    </row>
    <row r="62" spans="1:8" ht="16.5" customHeight="1">
      <c r="A62" s="219"/>
      <c r="B62" s="222">
        <v>2017</v>
      </c>
      <c r="C62" s="31">
        <f>5589826.5</f>
        <v>5589826.5</v>
      </c>
      <c r="D62" s="140">
        <f>4212052</f>
        <v>4212052</v>
      </c>
      <c r="E62" s="199">
        <v>1377774.5</v>
      </c>
      <c r="F62" s="140">
        <f>6115789.4</f>
        <v>6115789.4000000004</v>
      </c>
      <c r="G62" s="140">
        <f>4739044.4</f>
        <v>4739044.4000000004</v>
      </c>
      <c r="H62" s="199">
        <v>1376745</v>
      </c>
    </row>
    <row r="63" spans="1:8" ht="16.5" customHeight="1">
      <c r="A63" s="219"/>
      <c r="B63" s="222">
        <v>2018</v>
      </c>
      <c r="C63" s="31">
        <v>7782453.2999999998</v>
      </c>
      <c r="D63" s="140">
        <v>6077125.5999999996</v>
      </c>
      <c r="E63" s="225">
        <v>1705327.7</v>
      </c>
      <c r="F63" s="140">
        <v>7894826.5999999996</v>
      </c>
      <c r="G63" s="140">
        <v>6224639.2000000002</v>
      </c>
      <c r="H63" s="199">
        <v>1670187.4</v>
      </c>
    </row>
    <row r="64" spans="1:8" ht="16.5" customHeight="1">
      <c r="A64" s="219"/>
      <c r="B64" s="226">
        <v>2019</v>
      </c>
      <c r="C64" s="148">
        <v>8938843.8000000007</v>
      </c>
      <c r="D64" s="140">
        <v>6309092</v>
      </c>
      <c r="E64" s="227">
        <v>2629751.7999999998</v>
      </c>
      <c r="F64" s="140">
        <v>9251996.4000000004</v>
      </c>
      <c r="G64" s="140">
        <v>6853166.9000000004</v>
      </c>
      <c r="H64" s="199">
        <v>2398829.5</v>
      </c>
    </row>
    <row r="65" spans="1:8" ht="16.5" customHeight="1">
      <c r="A65" s="219"/>
      <c r="B65" s="226">
        <v>2020</v>
      </c>
      <c r="C65" s="148">
        <v>9244290.6999999993</v>
      </c>
      <c r="D65" s="140">
        <v>7217909.7999999998</v>
      </c>
      <c r="E65" s="227">
        <v>2026380.9</v>
      </c>
      <c r="F65" s="140">
        <v>9676271.6999999993</v>
      </c>
      <c r="G65" s="140">
        <v>7825291.5999999996</v>
      </c>
      <c r="H65" s="199">
        <v>1850980.1</v>
      </c>
    </row>
    <row r="66" spans="1:8" ht="21" customHeight="1">
      <c r="A66" s="221" t="s">
        <v>81</v>
      </c>
      <c r="B66" s="222">
        <v>2016</v>
      </c>
      <c r="C66" s="31">
        <v>9183785.6999999993</v>
      </c>
      <c r="D66" s="140">
        <v>5354356.4000000004</v>
      </c>
      <c r="E66" s="233">
        <v>3829429.3</v>
      </c>
      <c r="F66" s="140">
        <f>9047794</f>
        <v>9047794</v>
      </c>
      <c r="G66" s="140">
        <f>5637605.9</f>
        <v>5637605.9000000004</v>
      </c>
      <c r="H66" s="199">
        <v>3410188.1</v>
      </c>
    </row>
    <row r="67" spans="1:8" ht="16.5" customHeight="1">
      <c r="A67" s="219"/>
      <c r="B67" s="222">
        <v>2017</v>
      </c>
      <c r="C67" s="31">
        <v>9902665.3000000007</v>
      </c>
      <c r="D67" s="140">
        <v>6098214.5999999996</v>
      </c>
      <c r="E67" s="199">
        <v>3804450.7</v>
      </c>
      <c r="F67" s="140">
        <f>9549187.1</f>
        <v>9549187.0999999996</v>
      </c>
      <c r="G67" s="140">
        <f>5999257.7</f>
        <v>5999257.7000000002</v>
      </c>
      <c r="H67" s="199">
        <v>3549929.4</v>
      </c>
    </row>
    <row r="68" spans="1:8" ht="16.5" customHeight="1">
      <c r="A68" s="219"/>
      <c r="B68" s="222">
        <v>2018</v>
      </c>
      <c r="C68" s="31">
        <v>11792256.800000001</v>
      </c>
      <c r="D68" s="140">
        <v>8109019.2000000002</v>
      </c>
      <c r="E68" s="225">
        <v>3683237.6</v>
      </c>
      <c r="F68" s="140">
        <v>11538856.5</v>
      </c>
      <c r="G68" s="140">
        <v>8040676.0999999996</v>
      </c>
      <c r="H68" s="199">
        <v>3498180.4</v>
      </c>
    </row>
    <row r="69" spans="1:8" ht="16.5" customHeight="1">
      <c r="A69" s="219"/>
      <c r="B69" s="226">
        <v>2019</v>
      </c>
      <c r="C69" s="148">
        <v>12762668.6</v>
      </c>
      <c r="D69" s="140">
        <v>9384080.9000000004</v>
      </c>
      <c r="E69" s="227">
        <v>3378587.7</v>
      </c>
      <c r="F69" s="140">
        <v>12806380.300000001</v>
      </c>
      <c r="G69" s="140">
        <v>9444150.5</v>
      </c>
      <c r="H69" s="199">
        <v>3362229.8</v>
      </c>
    </row>
    <row r="70" spans="1:8" ht="16.5" customHeight="1">
      <c r="A70" s="219"/>
      <c r="B70" s="226">
        <v>2020</v>
      </c>
      <c r="C70" s="148">
        <v>12229099</v>
      </c>
      <c r="D70" s="140">
        <v>8863772.8000000007</v>
      </c>
      <c r="E70" s="227">
        <v>3365326.2</v>
      </c>
      <c r="F70" s="140">
        <v>12701307.4</v>
      </c>
      <c r="G70" s="140">
        <v>9424148.1999999993</v>
      </c>
      <c r="H70" s="199">
        <v>3277159.2</v>
      </c>
    </row>
    <row r="71" spans="1:8" ht="21" customHeight="1">
      <c r="A71" s="221" t="s">
        <v>82</v>
      </c>
      <c r="B71" s="222">
        <v>2016</v>
      </c>
      <c r="C71" s="31">
        <v>2026346</v>
      </c>
      <c r="D71" s="140">
        <v>1457954</v>
      </c>
      <c r="E71" s="233">
        <v>568392</v>
      </c>
      <c r="F71" s="140">
        <v>1520471.4</v>
      </c>
      <c r="G71" s="140">
        <v>1054885.3999999999</v>
      </c>
      <c r="H71" s="199">
        <v>465586</v>
      </c>
    </row>
    <row r="72" spans="1:8" ht="16.5" customHeight="1">
      <c r="A72" s="219"/>
      <c r="B72" s="222">
        <v>2017</v>
      </c>
      <c r="C72" s="31">
        <f>2049130.5</f>
        <v>2049130.5</v>
      </c>
      <c r="D72" s="140">
        <f>1741353.9</f>
        <v>1741353.9</v>
      </c>
      <c r="E72" s="199">
        <v>307776.59999999998</v>
      </c>
      <c r="F72" s="140">
        <f>1708968.6</f>
        <v>1708968.6</v>
      </c>
      <c r="G72" s="140">
        <f>1404233.1</f>
        <v>1404233.1</v>
      </c>
      <c r="H72" s="199">
        <v>304735.5</v>
      </c>
    </row>
    <row r="73" spans="1:8" ht="16.5" customHeight="1">
      <c r="A73" s="219"/>
      <c r="B73" s="222">
        <v>2018</v>
      </c>
      <c r="C73" s="31">
        <v>2561737.7999999998</v>
      </c>
      <c r="D73" s="140">
        <v>2066808.8</v>
      </c>
      <c r="E73" s="225">
        <v>494929</v>
      </c>
      <c r="F73" s="140">
        <v>2207145.2000000002</v>
      </c>
      <c r="G73" s="140">
        <v>1739963.2</v>
      </c>
      <c r="H73" s="199">
        <v>467182</v>
      </c>
    </row>
    <row r="74" spans="1:8" ht="16.5" customHeight="1">
      <c r="A74" s="219"/>
      <c r="B74" s="226">
        <v>2019</v>
      </c>
      <c r="C74" s="148">
        <v>2696244.8</v>
      </c>
      <c r="D74" s="140">
        <v>2187618</v>
      </c>
      <c r="E74" s="227">
        <v>508626.8</v>
      </c>
      <c r="F74" s="140">
        <v>2417276.6</v>
      </c>
      <c r="G74" s="140">
        <v>1913909</v>
      </c>
      <c r="H74" s="199">
        <v>503367.6</v>
      </c>
    </row>
    <row r="75" spans="1:8" ht="16.5" customHeight="1">
      <c r="A75" s="219"/>
      <c r="B75" s="226">
        <v>2020</v>
      </c>
      <c r="C75" s="148">
        <v>2758960.2</v>
      </c>
      <c r="D75" s="140">
        <v>2277466.2999999998</v>
      </c>
      <c r="E75" s="227">
        <v>481493.9</v>
      </c>
      <c r="F75" s="140">
        <v>2188407.9</v>
      </c>
      <c r="G75" s="140">
        <v>1692133.9</v>
      </c>
      <c r="H75" s="199">
        <v>496274</v>
      </c>
    </row>
    <row r="76" spans="1:8" ht="21" customHeight="1">
      <c r="A76" s="221" t="s">
        <v>83</v>
      </c>
      <c r="B76" s="222">
        <v>2016</v>
      </c>
      <c r="C76" s="31">
        <v>1697690.1</v>
      </c>
      <c r="D76" s="140">
        <v>1206624.7</v>
      </c>
      <c r="E76" s="233">
        <v>491065.4</v>
      </c>
      <c r="F76" s="140">
        <v>2589253.7999999998</v>
      </c>
      <c r="G76" s="140">
        <v>2047015.6</v>
      </c>
      <c r="H76" s="199">
        <v>542238.19999999995</v>
      </c>
    </row>
    <row r="77" spans="1:8" ht="16.5" customHeight="1">
      <c r="A77" s="219"/>
      <c r="B77" s="222">
        <v>2017</v>
      </c>
      <c r="C77" s="31">
        <v>1965348.8</v>
      </c>
      <c r="D77" s="140">
        <v>1435105.9</v>
      </c>
      <c r="E77" s="233">
        <v>530242.9</v>
      </c>
      <c r="F77" s="140">
        <f>2760488.8</f>
        <v>2760488.8</v>
      </c>
      <c r="G77" s="140">
        <f>2256935.1</f>
        <v>2256935.1</v>
      </c>
      <c r="H77" s="199">
        <v>503553.7</v>
      </c>
    </row>
    <row r="78" spans="1:8" ht="16.5" customHeight="1">
      <c r="A78" s="219"/>
      <c r="B78" s="222">
        <v>2018</v>
      </c>
      <c r="C78" s="31">
        <v>2563887.6</v>
      </c>
      <c r="D78" s="140">
        <v>2175676.2999999998</v>
      </c>
      <c r="E78" s="225">
        <v>388211.3</v>
      </c>
      <c r="F78" s="140">
        <v>3431429.7</v>
      </c>
      <c r="G78" s="140">
        <v>3022469.6</v>
      </c>
      <c r="H78" s="199">
        <v>408960.1</v>
      </c>
    </row>
    <row r="79" spans="1:8" ht="16.5" customHeight="1">
      <c r="A79" s="219"/>
      <c r="B79" s="226">
        <v>2019</v>
      </c>
      <c r="C79" s="148">
        <v>2649622.7999999998</v>
      </c>
      <c r="D79" s="140">
        <v>2178382.1</v>
      </c>
      <c r="E79" s="227">
        <v>471240.7</v>
      </c>
      <c r="F79" s="140">
        <v>3013882.9</v>
      </c>
      <c r="G79" s="140">
        <v>2573190.9</v>
      </c>
      <c r="H79" s="199">
        <v>440692</v>
      </c>
    </row>
    <row r="80" spans="1:8" ht="16.5" customHeight="1">
      <c r="A80" s="219"/>
      <c r="B80" s="226">
        <v>2020</v>
      </c>
      <c r="C80" s="148">
        <v>2676972</v>
      </c>
      <c r="D80" s="140">
        <v>2270518.2999999998</v>
      </c>
      <c r="E80" s="227">
        <v>406453.7</v>
      </c>
      <c r="F80" s="140">
        <v>3331821.5</v>
      </c>
      <c r="G80" s="140">
        <v>2839219.1</v>
      </c>
      <c r="H80" s="199">
        <v>492602.4</v>
      </c>
    </row>
    <row r="81" spans="1:8" ht="21" customHeight="1">
      <c r="A81" s="221" t="s">
        <v>84</v>
      </c>
      <c r="B81" s="222">
        <v>2016</v>
      </c>
      <c r="C81" s="31">
        <v>7495730</v>
      </c>
      <c r="D81" s="140">
        <v>5728717.2999999998</v>
      </c>
      <c r="E81" s="233">
        <v>1767012.7</v>
      </c>
      <c r="F81" s="140">
        <v>7571140.9000000004</v>
      </c>
      <c r="G81" s="140">
        <v>5972647.0999999996</v>
      </c>
      <c r="H81" s="199">
        <v>1598493.8</v>
      </c>
    </row>
    <row r="82" spans="1:8" ht="16.5" customHeight="1">
      <c r="A82" s="219"/>
      <c r="B82" s="222">
        <v>2017</v>
      </c>
      <c r="C82" s="31">
        <v>8427920</v>
      </c>
      <c r="D82" s="140">
        <v>6465380</v>
      </c>
      <c r="E82" s="199">
        <v>1962540</v>
      </c>
      <c r="F82" s="140">
        <f>8419969.6</f>
        <v>8419969.5999999996</v>
      </c>
      <c r="G82" s="140">
        <f>6532457</f>
        <v>6532457</v>
      </c>
      <c r="H82" s="199">
        <v>1887512.6</v>
      </c>
    </row>
    <row r="83" spans="1:8" ht="16.5" customHeight="1">
      <c r="A83" s="219"/>
      <c r="B83" s="222">
        <v>2018</v>
      </c>
      <c r="C83" s="31">
        <v>11163462.9</v>
      </c>
      <c r="D83" s="140">
        <v>9014818.8000000007</v>
      </c>
      <c r="E83" s="225">
        <v>2148644.1</v>
      </c>
      <c r="F83" s="140">
        <v>10413578.9</v>
      </c>
      <c r="G83" s="140">
        <v>8319530</v>
      </c>
      <c r="H83" s="199">
        <v>2094048.9</v>
      </c>
    </row>
    <row r="84" spans="1:8" ht="16.5" customHeight="1">
      <c r="A84" s="219"/>
      <c r="B84" s="226">
        <v>2019</v>
      </c>
      <c r="C84" s="148">
        <v>11431738.699999999</v>
      </c>
      <c r="D84" s="140">
        <v>9489176.9000000004</v>
      </c>
      <c r="E84" s="227">
        <v>1942561.8</v>
      </c>
      <c r="F84" s="140">
        <v>11147467.300000001</v>
      </c>
      <c r="G84" s="140">
        <v>9204331</v>
      </c>
      <c r="H84" s="199">
        <v>1943136.3</v>
      </c>
    </row>
    <row r="85" spans="1:8" ht="16.5" customHeight="1">
      <c r="A85" s="219"/>
      <c r="B85" s="226">
        <v>2020</v>
      </c>
      <c r="C85" s="148">
        <v>12336848.800000001</v>
      </c>
      <c r="D85" s="140">
        <v>10737004.300000001</v>
      </c>
      <c r="E85" s="227">
        <v>1599844.5</v>
      </c>
      <c r="F85" s="140">
        <v>10391151.9</v>
      </c>
      <c r="G85" s="140">
        <v>8975562.5999999996</v>
      </c>
      <c r="H85" s="199">
        <v>1415589.3</v>
      </c>
    </row>
    <row r="86" spans="1:8" ht="21" customHeight="1">
      <c r="A86" s="221" t="s">
        <v>85</v>
      </c>
      <c r="B86" s="222">
        <v>2016</v>
      </c>
      <c r="C86" s="31">
        <v>2271022.7999999998</v>
      </c>
      <c r="D86" s="140">
        <v>1929513.9</v>
      </c>
      <c r="E86" s="233">
        <v>341508.9</v>
      </c>
      <c r="F86" s="140">
        <v>2894450.2</v>
      </c>
      <c r="G86" s="140">
        <v>2374093.2000000002</v>
      </c>
      <c r="H86" s="199">
        <v>520357</v>
      </c>
    </row>
    <row r="87" spans="1:8" ht="16.5" customHeight="1">
      <c r="A87" s="234"/>
      <c r="B87" s="222">
        <v>2017</v>
      </c>
      <c r="C87" s="31">
        <v>2596977.5</v>
      </c>
      <c r="D87" s="140">
        <v>2227097</v>
      </c>
      <c r="E87" s="140">
        <v>369880.5</v>
      </c>
      <c r="F87" s="140">
        <f>3955304.3</f>
        <v>3955304.3</v>
      </c>
      <c r="G87" s="197">
        <f>3464769.2</f>
        <v>3464769.2</v>
      </c>
      <c r="H87" s="199">
        <v>490535.1</v>
      </c>
    </row>
    <row r="88" spans="1:8" ht="16.5" customHeight="1">
      <c r="A88" s="234"/>
      <c r="B88" s="222">
        <v>2018</v>
      </c>
      <c r="C88" s="31">
        <v>3152908.3</v>
      </c>
      <c r="D88" s="140">
        <v>2618908.9</v>
      </c>
      <c r="E88" s="235">
        <v>533999.4</v>
      </c>
      <c r="F88" s="140">
        <v>4494882.0999999996</v>
      </c>
      <c r="G88" s="140">
        <v>3890595.5</v>
      </c>
      <c r="H88" s="199">
        <v>604286.6</v>
      </c>
    </row>
    <row r="89" spans="1:8" ht="16.5" customHeight="1">
      <c r="A89" s="234"/>
      <c r="B89" s="236">
        <v>2019</v>
      </c>
      <c r="C89" s="197">
        <v>2912514.8</v>
      </c>
      <c r="D89" s="140">
        <v>2328652.2999999998</v>
      </c>
      <c r="E89" s="140">
        <v>583862.5</v>
      </c>
      <c r="F89" s="140">
        <v>4547419</v>
      </c>
      <c r="G89" s="140">
        <v>3838294.2</v>
      </c>
      <c r="H89" s="199">
        <v>709124.8</v>
      </c>
    </row>
    <row r="90" spans="1:8" ht="16.5" customHeight="1">
      <c r="B90" s="237">
        <v>2020</v>
      </c>
      <c r="C90" s="197">
        <v>3078027.3</v>
      </c>
      <c r="D90" s="140">
        <v>2478036.1</v>
      </c>
      <c r="E90" s="140">
        <v>599991.19999999995</v>
      </c>
      <c r="F90" s="140">
        <v>5489612.0999999996</v>
      </c>
      <c r="G90" s="140">
        <v>4585354.8</v>
      </c>
      <c r="H90" s="199">
        <v>904257.3</v>
      </c>
    </row>
  </sheetData>
  <mergeCells count="5">
    <mergeCell ref="A2:H2"/>
    <mergeCell ref="A3:B5"/>
    <mergeCell ref="C3:E3"/>
    <mergeCell ref="F3:H3"/>
    <mergeCell ref="C5:H5"/>
  </mergeCells>
  <printOptions horizontalCentered="1"/>
  <pageMargins left="0.39370078740157483" right="0.39370078740157483" top="0.59055118110236227" bottom="0.59055118110236227" header="0.31496062992125984" footer="0.31496062992125984"/>
  <pageSetup paperSize="9" scale="55" fitToHeight="0" orientation="portrait" r:id="rId1"/>
  <headerFooter>
    <oddFooter>&amp;C&amp;9Strona &amp;P z &amp;N</oddFooter>
  </headerFooter>
  <rowBreaks count="1" manualBreakCount="1">
    <brk id="70" max="7"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P31"/>
  <sheetViews>
    <sheetView zoomScale="90" zoomScaleNormal="90" workbookViewId="0">
      <pane ySplit="5" topLeftCell="A6" activePane="bottomLeft" state="frozen"/>
      <selection pane="bottomLeft" activeCell="A2" sqref="A2:P2"/>
    </sheetView>
  </sheetViews>
  <sheetFormatPr defaultColWidth="9.140625" defaultRowHeight="12.75"/>
  <cols>
    <col min="1" max="1" width="58.7109375" style="126" customWidth="1"/>
    <col min="2" max="5" width="15.7109375" style="126" customWidth="1"/>
    <col min="6" max="6" width="15.7109375" style="211" customWidth="1"/>
    <col min="7" max="10" width="15.7109375" style="126" customWidth="1"/>
    <col min="11" max="11" width="15.7109375" style="211" customWidth="1"/>
    <col min="12" max="15" width="15.7109375" style="126" customWidth="1"/>
    <col min="16" max="16" width="15.7109375" style="211" customWidth="1"/>
    <col min="17" max="16384" width="9.140625" style="126"/>
  </cols>
  <sheetData>
    <row r="2" spans="1:16" s="189" customFormat="1" ht="30" customHeight="1">
      <c r="A2" s="343" t="s">
        <v>283</v>
      </c>
      <c r="B2" s="343"/>
      <c r="C2" s="343"/>
      <c r="D2" s="343"/>
      <c r="E2" s="343"/>
      <c r="F2" s="343"/>
      <c r="G2" s="343"/>
      <c r="H2" s="343"/>
      <c r="I2" s="343"/>
      <c r="J2" s="343"/>
      <c r="K2" s="343"/>
      <c r="L2" s="343"/>
      <c r="M2" s="343"/>
      <c r="N2" s="343"/>
      <c r="O2" s="343"/>
      <c r="P2" s="343"/>
    </row>
    <row r="3" spans="1:16" ht="33" customHeight="1">
      <c r="A3" s="333" t="s">
        <v>188</v>
      </c>
      <c r="B3" s="344" t="s">
        <v>259</v>
      </c>
      <c r="C3" s="345"/>
      <c r="D3" s="345"/>
      <c r="E3" s="345"/>
      <c r="F3" s="346"/>
      <c r="G3" s="344" t="s">
        <v>260</v>
      </c>
      <c r="H3" s="345"/>
      <c r="I3" s="345"/>
      <c r="J3" s="345"/>
      <c r="K3" s="346"/>
      <c r="L3" s="347" t="s">
        <v>261</v>
      </c>
      <c r="M3" s="345"/>
      <c r="N3" s="345"/>
      <c r="O3" s="345"/>
      <c r="P3" s="345"/>
    </row>
    <row r="4" spans="1:16" ht="33" customHeight="1">
      <c r="A4" s="335"/>
      <c r="B4" s="130">
        <v>2016</v>
      </c>
      <c r="C4" s="130">
        <v>2017</v>
      </c>
      <c r="D4" s="130">
        <v>2018</v>
      </c>
      <c r="E4" s="190">
        <v>2019</v>
      </c>
      <c r="F4" s="190">
        <v>2020</v>
      </c>
      <c r="G4" s="130">
        <v>2016</v>
      </c>
      <c r="H4" s="131">
        <v>2017</v>
      </c>
      <c r="I4" s="131">
        <v>2018</v>
      </c>
      <c r="J4" s="191">
        <v>2019</v>
      </c>
      <c r="K4" s="191">
        <v>2020</v>
      </c>
      <c r="L4" s="130">
        <v>2016</v>
      </c>
      <c r="M4" s="131">
        <v>2017</v>
      </c>
      <c r="N4" s="131">
        <v>2018</v>
      </c>
      <c r="O4" s="191">
        <v>2019</v>
      </c>
      <c r="P4" s="191">
        <v>2020</v>
      </c>
    </row>
    <row r="5" spans="1:16" ht="33" customHeight="1" thickBot="1">
      <c r="A5" s="337"/>
      <c r="B5" s="311" t="s">
        <v>160</v>
      </c>
      <c r="C5" s="348"/>
      <c r="D5" s="348"/>
      <c r="E5" s="348"/>
      <c r="F5" s="348"/>
      <c r="G5" s="348"/>
      <c r="H5" s="348"/>
      <c r="I5" s="348"/>
      <c r="J5" s="348"/>
      <c r="K5" s="348"/>
      <c r="L5" s="348"/>
      <c r="M5" s="348"/>
      <c r="N5" s="348"/>
      <c r="O5" s="348"/>
      <c r="P5" s="348"/>
    </row>
    <row r="6" spans="1:16" ht="33" customHeight="1">
      <c r="A6" s="79" t="s">
        <v>199</v>
      </c>
      <c r="B6" s="133">
        <v>77096295.799999997</v>
      </c>
      <c r="C6" s="192">
        <v>86619605.799999997</v>
      </c>
      <c r="D6" s="193">
        <v>105436459.40000001</v>
      </c>
      <c r="E6" s="136">
        <v>111453128.09999999</v>
      </c>
      <c r="F6" s="136">
        <v>111881686.40000001</v>
      </c>
      <c r="G6" s="146">
        <v>58417138</v>
      </c>
      <c r="H6" s="133">
        <v>66134607.100000001</v>
      </c>
      <c r="I6" s="133">
        <v>83143124.599999994</v>
      </c>
      <c r="J6" s="136">
        <v>88357168.099999994</v>
      </c>
      <c r="K6" s="137">
        <v>90834069</v>
      </c>
      <c r="L6" s="136">
        <v>18679157.800000001</v>
      </c>
      <c r="M6" s="136">
        <v>20484998.699999999</v>
      </c>
      <c r="N6" s="194">
        <v>22293334.800000001</v>
      </c>
      <c r="O6" s="194">
        <v>23095960</v>
      </c>
      <c r="P6" s="194">
        <v>21047617.399999999</v>
      </c>
    </row>
    <row r="7" spans="1:16" ht="30" customHeight="1">
      <c r="A7" s="195" t="s">
        <v>228</v>
      </c>
      <c r="B7" s="196">
        <f>B8+B12</f>
        <v>39335031.700000003</v>
      </c>
      <c r="C7" s="133">
        <f>C8+C12</f>
        <v>43808654.899999999</v>
      </c>
      <c r="D7" s="133">
        <v>52249158</v>
      </c>
      <c r="E7" s="133">
        <v>55833534.200000003</v>
      </c>
      <c r="F7" s="133">
        <v>54248591.5</v>
      </c>
      <c r="G7" s="196">
        <f>G8+G12</f>
        <v>30169348</v>
      </c>
      <c r="H7" s="133">
        <f>H8+H12</f>
        <v>33647276.100000001</v>
      </c>
      <c r="I7" s="133">
        <v>40936828.799999997</v>
      </c>
      <c r="J7" s="133">
        <v>44049269.600000001</v>
      </c>
      <c r="K7" s="137">
        <v>44250241.299999997</v>
      </c>
      <c r="L7" s="133">
        <v>9165683.6999999993</v>
      </c>
      <c r="M7" s="133">
        <v>10161378.800000001</v>
      </c>
      <c r="N7" s="146">
        <v>11312329.199999999</v>
      </c>
      <c r="O7" s="146">
        <v>11784264.6</v>
      </c>
      <c r="P7" s="146">
        <v>9998350.1999999993</v>
      </c>
    </row>
    <row r="8" spans="1:16" ht="30" customHeight="1">
      <c r="A8" s="166" t="s">
        <v>229</v>
      </c>
      <c r="B8" s="196">
        <v>13028587.800000001</v>
      </c>
      <c r="C8" s="22">
        <v>14705716.9</v>
      </c>
      <c r="D8" s="133">
        <v>17405004.600000001</v>
      </c>
      <c r="E8" s="133">
        <v>19541339.899999999</v>
      </c>
      <c r="F8" s="133">
        <v>20790543.199999999</v>
      </c>
      <c r="G8" s="196">
        <v>10145542.6</v>
      </c>
      <c r="H8" s="22">
        <v>11566641.800000001</v>
      </c>
      <c r="I8" s="133">
        <v>13957427</v>
      </c>
      <c r="J8" s="133">
        <v>15874661.800000001</v>
      </c>
      <c r="K8" s="137">
        <v>17517710.899999999</v>
      </c>
      <c r="L8" s="133">
        <v>2883045.2</v>
      </c>
      <c r="M8" s="133">
        <v>3139075.1</v>
      </c>
      <c r="N8" s="146">
        <v>3447577.6</v>
      </c>
      <c r="O8" s="146">
        <v>3666678.1</v>
      </c>
      <c r="P8" s="146">
        <v>3272832.3</v>
      </c>
    </row>
    <row r="9" spans="1:16" ht="30" customHeight="1">
      <c r="A9" s="167" t="s">
        <v>230</v>
      </c>
      <c r="B9" s="197">
        <v>1663940.7</v>
      </c>
      <c r="C9" s="32">
        <v>2169563.4</v>
      </c>
      <c r="D9" s="198">
        <v>2444728.9</v>
      </c>
      <c r="E9" s="140">
        <v>2962141.4</v>
      </c>
      <c r="F9" s="140">
        <v>3714385.4</v>
      </c>
      <c r="G9" s="199">
        <v>1137597.2</v>
      </c>
      <c r="H9" s="140">
        <v>1506276.4</v>
      </c>
      <c r="I9" s="140">
        <v>1758423.3</v>
      </c>
      <c r="J9" s="140">
        <v>2191750</v>
      </c>
      <c r="K9" s="143">
        <v>2863008.4</v>
      </c>
      <c r="L9" s="140">
        <v>526343.5</v>
      </c>
      <c r="M9" s="140">
        <v>663287</v>
      </c>
      <c r="N9" s="148">
        <v>686305.6</v>
      </c>
      <c r="O9" s="148">
        <v>770391.4</v>
      </c>
      <c r="P9" s="148">
        <v>851377</v>
      </c>
    </row>
    <row r="10" spans="1:16" ht="30" customHeight="1">
      <c r="A10" s="167" t="s">
        <v>254</v>
      </c>
      <c r="B10" s="197">
        <v>10728948.6</v>
      </c>
      <c r="C10" s="198">
        <v>11131353.300000001</v>
      </c>
      <c r="D10" s="198">
        <v>13664544.199999999</v>
      </c>
      <c r="E10" s="140">
        <v>15827542</v>
      </c>
      <c r="F10" s="140">
        <v>16495471.6</v>
      </c>
      <c r="G10" s="199">
        <v>8672523.4000000004</v>
      </c>
      <c r="H10" s="140">
        <v>9131150.8000000007</v>
      </c>
      <c r="I10" s="140">
        <v>11307039.699999999</v>
      </c>
      <c r="J10" s="140">
        <v>13258647.9</v>
      </c>
      <c r="K10" s="143">
        <v>14328779.4</v>
      </c>
      <c r="L10" s="140">
        <v>2056425.2</v>
      </c>
      <c r="M10" s="140">
        <v>2000202.5</v>
      </c>
      <c r="N10" s="148">
        <v>2357504.5</v>
      </c>
      <c r="O10" s="148">
        <v>2568894.1</v>
      </c>
      <c r="P10" s="148">
        <v>2166692.2000000002</v>
      </c>
    </row>
    <row r="11" spans="1:16" ht="30" customHeight="1">
      <c r="A11" s="167" t="s">
        <v>232</v>
      </c>
      <c r="B11" s="140">
        <v>635698.5</v>
      </c>
      <c r="C11" s="32">
        <v>1404800.2</v>
      </c>
      <c r="D11" s="32">
        <v>1295731.5</v>
      </c>
      <c r="E11" s="140">
        <v>751656.5</v>
      </c>
      <c r="F11" s="140">
        <v>580686.19999999995</v>
      </c>
      <c r="G11" s="199">
        <v>335422</v>
      </c>
      <c r="H11" s="140">
        <v>929214.6</v>
      </c>
      <c r="I11" s="140">
        <v>891964</v>
      </c>
      <c r="J11" s="140">
        <v>424263.9</v>
      </c>
      <c r="K11" s="143">
        <v>325923.09999999998</v>
      </c>
      <c r="L11" s="140">
        <v>300276.5</v>
      </c>
      <c r="M11" s="140">
        <v>475585.6</v>
      </c>
      <c r="N11" s="148">
        <v>403767.5</v>
      </c>
      <c r="O11" s="148">
        <v>327392.59999999998</v>
      </c>
      <c r="P11" s="148">
        <v>254763.1</v>
      </c>
    </row>
    <row r="12" spans="1:16" ht="30" customHeight="1">
      <c r="A12" s="166" t="s">
        <v>233</v>
      </c>
      <c r="B12" s="133">
        <v>26306443.899999999</v>
      </c>
      <c r="C12" s="22">
        <v>29102938</v>
      </c>
      <c r="D12" s="22">
        <v>34844153.399999999</v>
      </c>
      <c r="E12" s="133">
        <v>36292194.299999997</v>
      </c>
      <c r="F12" s="133">
        <v>33458048.300000001</v>
      </c>
      <c r="G12" s="146">
        <v>20023805.399999999</v>
      </c>
      <c r="H12" s="22">
        <v>22080634.300000001</v>
      </c>
      <c r="I12" s="133">
        <v>26979401.800000001</v>
      </c>
      <c r="J12" s="133">
        <v>28174607.800000001</v>
      </c>
      <c r="K12" s="137">
        <v>26732530.399999999</v>
      </c>
      <c r="L12" s="133">
        <v>6282638.5</v>
      </c>
      <c r="M12" s="133">
        <v>7022303.7000000002</v>
      </c>
      <c r="N12" s="146">
        <v>7864751.5999999996</v>
      </c>
      <c r="O12" s="146">
        <v>8117586.5</v>
      </c>
      <c r="P12" s="146">
        <v>6725517.9000000004</v>
      </c>
    </row>
    <row r="13" spans="1:16" ht="30" customHeight="1">
      <c r="A13" s="167" t="s">
        <v>234</v>
      </c>
      <c r="B13" s="140">
        <v>779968.2</v>
      </c>
      <c r="C13" s="198">
        <v>1132319.2</v>
      </c>
      <c r="D13" s="198">
        <v>1121820.3999999999</v>
      </c>
      <c r="E13" s="140">
        <v>1342521.4</v>
      </c>
      <c r="F13" s="140">
        <v>1290491</v>
      </c>
      <c r="G13" s="148">
        <v>638115.19999999995</v>
      </c>
      <c r="H13" s="140">
        <v>953871.9</v>
      </c>
      <c r="I13" s="140">
        <v>950650.3</v>
      </c>
      <c r="J13" s="140">
        <v>1080287.3999999999</v>
      </c>
      <c r="K13" s="143">
        <v>992138.5</v>
      </c>
      <c r="L13" s="140">
        <v>141853</v>
      </c>
      <c r="M13" s="140">
        <v>178447.3</v>
      </c>
      <c r="N13" s="148">
        <v>171170.1</v>
      </c>
      <c r="O13" s="148">
        <v>262234</v>
      </c>
      <c r="P13" s="148">
        <v>298352.5</v>
      </c>
    </row>
    <row r="14" spans="1:16" ht="30" customHeight="1">
      <c r="A14" s="167" t="s">
        <v>235</v>
      </c>
      <c r="B14" s="140">
        <v>3442388.8</v>
      </c>
      <c r="C14" s="32">
        <v>3870263.2</v>
      </c>
      <c r="D14" s="198">
        <v>4400813</v>
      </c>
      <c r="E14" s="140">
        <v>4761474.3</v>
      </c>
      <c r="F14" s="140">
        <v>4624154.5999999996</v>
      </c>
      <c r="G14" s="148">
        <v>2702990.5</v>
      </c>
      <c r="H14" s="140">
        <v>3169393.2</v>
      </c>
      <c r="I14" s="140">
        <v>3664068.5</v>
      </c>
      <c r="J14" s="140">
        <v>3984481</v>
      </c>
      <c r="K14" s="143">
        <v>3894425.8</v>
      </c>
      <c r="L14" s="140">
        <v>739398.3</v>
      </c>
      <c r="M14" s="140">
        <v>700870</v>
      </c>
      <c r="N14" s="148">
        <v>736744.5</v>
      </c>
      <c r="O14" s="148">
        <v>776993.3</v>
      </c>
      <c r="P14" s="148">
        <v>729728.8</v>
      </c>
    </row>
    <row r="15" spans="1:16" ht="30" customHeight="1">
      <c r="A15" s="167" t="s">
        <v>236</v>
      </c>
      <c r="B15" s="140">
        <v>6411253.7999999998</v>
      </c>
      <c r="C15" s="32">
        <v>6384130</v>
      </c>
      <c r="D15" s="32">
        <v>7320694.7000000002</v>
      </c>
      <c r="E15" s="140">
        <v>7180014.7000000002</v>
      </c>
      <c r="F15" s="140">
        <v>6162061.5999999996</v>
      </c>
      <c r="G15" s="148">
        <v>4784482.2</v>
      </c>
      <c r="H15" s="140">
        <v>4687670.5999999996</v>
      </c>
      <c r="I15" s="140">
        <v>5317743.3</v>
      </c>
      <c r="J15" s="140">
        <v>5100954.8</v>
      </c>
      <c r="K15" s="143">
        <v>4618315.3</v>
      </c>
      <c r="L15" s="140">
        <v>1626771.6</v>
      </c>
      <c r="M15" s="140">
        <v>1696459.4</v>
      </c>
      <c r="N15" s="148">
        <v>2002951.4</v>
      </c>
      <c r="O15" s="148">
        <v>2079059.9</v>
      </c>
      <c r="P15" s="148">
        <v>1543746.3</v>
      </c>
    </row>
    <row r="16" spans="1:16" ht="30" customHeight="1">
      <c r="A16" s="167" t="s">
        <v>255</v>
      </c>
      <c r="B16" s="140">
        <v>527845.80000000005</v>
      </c>
      <c r="C16" s="32">
        <v>299861.90000000002</v>
      </c>
      <c r="D16" s="32">
        <v>371661.2</v>
      </c>
      <c r="E16" s="140">
        <v>552591.9</v>
      </c>
      <c r="F16" s="140">
        <v>668856.80000000005</v>
      </c>
      <c r="G16" s="148">
        <v>399781.2</v>
      </c>
      <c r="H16" s="140">
        <v>233229.4</v>
      </c>
      <c r="I16" s="140">
        <v>251533.8</v>
      </c>
      <c r="J16" s="140">
        <v>473434.1</v>
      </c>
      <c r="K16" s="143">
        <v>535761</v>
      </c>
      <c r="L16" s="140">
        <v>128064.6</v>
      </c>
      <c r="M16" s="140">
        <v>66632.5</v>
      </c>
      <c r="N16" s="148">
        <v>120127.4</v>
      </c>
      <c r="O16" s="148">
        <v>79157.8</v>
      </c>
      <c r="P16" s="148">
        <v>133095.79999999999</v>
      </c>
    </row>
    <row r="17" spans="1:16" ht="30" customHeight="1">
      <c r="A17" s="167" t="s">
        <v>238</v>
      </c>
      <c r="B17" s="140">
        <v>10194626.9</v>
      </c>
      <c r="C17" s="32">
        <v>11560617.1</v>
      </c>
      <c r="D17" s="32">
        <v>13337906.300000001</v>
      </c>
      <c r="E17" s="140">
        <v>14303049.199999999</v>
      </c>
      <c r="F17" s="140">
        <v>12901415.800000001</v>
      </c>
      <c r="G17" s="148">
        <v>7929333.0999999996</v>
      </c>
      <c r="H17" s="140">
        <v>8746107.4000000004</v>
      </c>
      <c r="I17" s="140">
        <v>10710041.6</v>
      </c>
      <c r="J17" s="140">
        <v>11253151.699999999</v>
      </c>
      <c r="K17" s="143">
        <v>10485946.5</v>
      </c>
      <c r="L17" s="140">
        <v>2265293.7999999998</v>
      </c>
      <c r="M17" s="140">
        <v>2814509.7</v>
      </c>
      <c r="N17" s="148">
        <v>2627864.7000000002</v>
      </c>
      <c r="O17" s="148">
        <v>3049897.5</v>
      </c>
      <c r="P17" s="148">
        <v>2415469.2999999998</v>
      </c>
    </row>
    <row r="18" spans="1:16" ht="67.5" customHeight="1">
      <c r="A18" s="167" t="s">
        <v>256</v>
      </c>
      <c r="B18" s="140">
        <v>3543789.8</v>
      </c>
      <c r="C18" s="200">
        <v>4331980.5999999996</v>
      </c>
      <c r="D18" s="32">
        <v>6737583.9000000004</v>
      </c>
      <c r="E18" s="140">
        <v>6709654.2999999998</v>
      </c>
      <c r="F18" s="140">
        <v>6750696</v>
      </c>
      <c r="G18" s="148">
        <v>2643671.7999999998</v>
      </c>
      <c r="H18" s="140">
        <v>3202750.9</v>
      </c>
      <c r="I18" s="140">
        <v>5080163.8</v>
      </c>
      <c r="J18" s="140">
        <v>5227281.3</v>
      </c>
      <c r="K18" s="143">
        <v>5420852.5999999996</v>
      </c>
      <c r="L18" s="140">
        <v>900118</v>
      </c>
      <c r="M18" s="140">
        <v>1129229.7</v>
      </c>
      <c r="N18" s="148">
        <v>1657420.1</v>
      </c>
      <c r="O18" s="148">
        <v>1482373</v>
      </c>
      <c r="P18" s="148">
        <v>1329843.3999999999</v>
      </c>
    </row>
    <row r="19" spans="1:16" ht="30" customHeight="1">
      <c r="A19" s="167" t="s">
        <v>240</v>
      </c>
      <c r="B19" s="140">
        <v>1406570.6</v>
      </c>
      <c r="C19" s="32">
        <v>1523766</v>
      </c>
      <c r="D19" s="198">
        <v>1553673.9</v>
      </c>
      <c r="E19" s="140">
        <v>1442888.5</v>
      </c>
      <c r="F19" s="140">
        <v>1060372.5</v>
      </c>
      <c r="G19" s="148">
        <v>925431.4</v>
      </c>
      <c r="H19" s="32">
        <v>1087610.8999999999</v>
      </c>
      <c r="I19" s="32">
        <v>1005200.5</v>
      </c>
      <c r="J19" s="140">
        <v>1055017.5</v>
      </c>
      <c r="K19" s="143">
        <v>785090.7</v>
      </c>
      <c r="L19" s="140">
        <v>481139.20000000001</v>
      </c>
      <c r="M19" s="140">
        <v>436155.1</v>
      </c>
      <c r="N19" s="148">
        <v>548473.4</v>
      </c>
      <c r="O19" s="148">
        <v>387871</v>
      </c>
      <c r="P19" s="148">
        <v>275281.8</v>
      </c>
    </row>
    <row r="20" spans="1:16" ht="30" customHeight="1">
      <c r="A20" s="164" t="s">
        <v>241</v>
      </c>
      <c r="B20" s="133">
        <v>37761264.100000001</v>
      </c>
      <c r="C20" s="22">
        <v>42810950.899999999</v>
      </c>
      <c r="D20" s="201">
        <v>53187301.399999999</v>
      </c>
      <c r="E20" s="133">
        <v>55619593.899999999</v>
      </c>
      <c r="F20" s="133">
        <v>57633094.899999999</v>
      </c>
      <c r="G20" s="146">
        <v>28247790</v>
      </c>
      <c r="H20" s="23">
        <v>32487331</v>
      </c>
      <c r="I20" s="133">
        <v>42206295.799999997</v>
      </c>
      <c r="J20" s="133">
        <v>44307898.5</v>
      </c>
      <c r="K20" s="137">
        <v>46583827.700000003</v>
      </c>
      <c r="L20" s="133">
        <v>9513474.0999999996</v>
      </c>
      <c r="M20" s="133">
        <v>10323619.9</v>
      </c>
      <c r="N20" s="146">
        <v>10981005.6</v>
      </c>
      <c r="O20" s="146">
        <v>11311695.4</v>
      </c>
      <c r="P20" s="146">
        <v>11049267.199999999</v>
      </c>
    </row>
    <row r="21" spans="1:16" ht="30" customHeight="1">
      <c r="A21" s="144" t="s">
        <v>242</v>
      </c>
      <c r="B21" s="140">
        <v>14894105.199999999</v>
      </c>
      <c r="C21" s="32">
        <v>17840170.300000001</v>
      </c>
      <c r="D21" s="32">
        <v>21936438.699999999</v>
      </c>
      <c r="E21" s="140">
        <v>20621993.399999999</v>
      </c>
      <c r="F21" s="140">
        <v>21800164.100000001</v>
      </c>
      <c r="G21" s="148">
        <v>11062987.699999999</v>
      </c>
      <c r="H21" s="140">
        <v>13707426.1</v>
      </c>
      <c r="I21" s="140">
        <v>17534319.100000001</v>
      </c>
      <c r="J21" s="140">
        <v>16330608.199999999</v>
      </c>
      <c r="K21" s="143">
        <v>17972262.600000001</v>
      </c>
      <c r="L21" s="140">
        <v>3831117.5</v>
      </c>
      <c r="M21" s="140">
        <v>4132744.2</v>
      </c>
      <c r="N21" s="148">
        <v>4402119.5999999996</v>
      </c>
      <c r="O21" s="148">
        <v>4291385.2</v>
      </c>
      <c r="P21" s="148">
        <v>3827901.5</v>
      </c>
    </row>
    <row r="22" spans="1:16" s="205" customFormat="1" ht="30" customHeight="1">
      <c r="A22" s="202" t="s">
        <v>243</v>
      </c>
      <c r="B22" s="40">
        <v>3379875.6</v>
      </c>
      <c r="C22" s="34">
        <v>4428685</v>
      </c>
      <c r="D22" s="34">
        <v>6534399</v>
      </c>
      <c r="E22" s="40">
        <v>7240123.2000000002</v>
      </c>
      <c r="F22" s="40">
        <v>8107499.7999999998</v>
      </c>
      <c r="G22" s="203">
        <v>2506844.2999999998</v>
      </c>
      <c r="H22" s="40">
        <v>3255228.3</v>
      </c>
      <c r="I22" s="40">
        <v>5296761.5999999996</v>
      </c>
      <c r="J22" s="40">
        <v>5843382.4000000004</v>
      </c>
      <c r="K22" s="204">
        <v>6290477.9000000004</v>
      </c>
      <c r="L22" s="40">
        <v>873031.3</v>
      </c>
      <c r="M22" s="40">
        <v>1173456.7</v>
      </c>
      <c r="N22" s="203">
        <v>1237637.3999999999</v>
      </c>
      <c r="O22" s="203">
        <v>1396740.8</v>
      </c>
      <c r="P22" s="203">
        <v>1817021.9</v>
      </c>
    </row>
    <row r="23" spans="1:16" s="205" customFormat="1" ht="30" customHeight="1">
      <c r="A23" s="202" t="s">
        <v>244</v>
      </c>
      <c r="B23" s="40">
        <v>105430.5</v>
      </c>
      <c r="C23" s="206">
        <v>146479.70000000001</v>
      </c>
      <c r="D23" s="34">
        <v>170836.5</v>
      </c>
      <c r="E23" s="40">
        <v>326426.40000000002</v>
      </c>
      <c r="F23" s="40">
        <v>229518.7</v>
      </c>
      <c r="G23" s="203">
        <v>78337.7</v>
      </c>
      <c r="H23" s="40">
        <v>106466</v>
      </c>
      <c r="I23" s="207" t="s">
        <v>2</v>
      </c>
      <c r="J23" s="40">
        <v>267622</v>
      </c>
      <c r="K23" s="204">
        <v>205665</v>
      </c>
      <c r="L23" s="40">
        <v>27092.799999999999</v>
      </c>
      <c r="M23" s="40">
        <v>40013.699999999997</v>
      </c>
      <c r="N23" s="208" t="s">
        <v>2</v>
      </c>
      <c r="O23" s="203">
        <v>58804.4</v>
      </c>
      <c r="P23" s="203">
        <v>23853.7</v>
      </c>
    </row>
    <row r="24" spans="1:16" s="205" customFormat="1" ht="40.5" customHeight="1">
      <c r="A24" s="202" t="s">
        <v>262</v>
      </c>
      <c r="B24" s="40">
        <v>2592441.1</v>
      </c>
      <c r="C24" s="34">
        <v>2678718.5</v>
      </c>
      <c r="D24" s="34">
        <v>2893919.7</v>
      </c>
      <c r="E24" s="40">
        <v>3002490.2</v>
      </c>
      <c r="F24" s="40">
        <v>3397450</v>
      </c>
      <c r="G24" s="203">
        <v>1978571.2</v>
      </c>
      <c r="H24" s="40">
        <v>2088111.8</v>
      </c>
      <c r="I24" s="40">
        <v>2542563.1</v>
      </c>
      <c r="J24" s="40">
        <v>2547988</v>
      </c>
      <c r="K24" s="204">
        <v>2862306.1</v>
      </c>
      <c r="L24" s="40">
        <v>613869.9</v>
      </c>
      <c r="M24" s="40">
        <v>590606.69999999995</v>
      </c>
      <c r="N24" s="203">
        <v>351356.6</v>
      </c>
      <c r="O24" s="203">
        <v>454502.2</v>
      </c>
      <c r="P24" s="203">
        <v>535143.9</v>
      </c>
    </row>
    <row r="25" spans="1:16" s="205" customFormat="1" ht="30" customHeight="1">
      <c r="A25" s="202" t="s">
        <v>246</v>
      </c>
      <c r="B25" s="40">
        <v>664136.6</v>
      </c>
      <c r="C25" s="34">
        <v>734217.9</v>
      </c>
      <c r="D25" s="34">
        <v>680977.4</v>
      </c>
      <c r="E25" s="40">
        <v>1220546.8</v>
      </c>
      <c r="F25" s="40">
        <v>1286261.3999999999</v>
      </c>
      <c r="G25" s="203">
        <v>562060.5</v>
      </c>
      <c r="H25" s="40">
        <v>576056.9</v>
      </c>
      <c r="I25" s="207" t="s">
        <v>2</v>
      </c>
      <c r="J25" s="40">
        <v>1017641.9</v>
      </c>
      <c r="K25" s="204">
        <v>1071976.3999999999</v>
      </c>
      <c r="L25" s="40">
        <v>102076.1</v>
      </c>
      <c r="M25" s="40">
        <v>158161</v>
      </c>
      <c r="N25" s="208" t="s">
        <v>2</v>
      </c>
      <c r="O25" s="203">
        <v>202904.9</v>
      </c>
      <c r="P25" s="203">
        <v>214285</v>
      </c>
    </row>
    <row r="26" spans="1:16" ht="53.25" customHeight="1">
      <c r="A26" s="209" t="s">
        <v>263</v>
      </c>
      <c r="B26" s="140">
        <v>4960970.7</v>
      </c>
      <c r="C26" s="32">
        <v>5391169.7999999998</v>
      </c>
      <c r="D26" s="32">
        <v>6495898.7999999998</v>
      </c>
      <c r="E26" s="140">
        <v>7179289.9000000004</v>
      </c>
      <c r="F26" s="140">
        <v>7326669.5999999996</v>
      </c>
      <c r="G26" s="148">
        <v>3714062.3</v>
      </c>
      <c r="H26" s="140">
        <v>4080641.7</v>
      </c>
      <c r="I26" s="140">
        <v>5290119.9000000004</v>
      </c>
      <c r="J26" s="140">
        <v>5887458.7000000002</v>
      </c>
      <c r="K26" s="143">
        <v>5943470.5</v>
      </c>
      <c r="L26" s="140">
        <v>1246908.3999999999</v>
      </c>
      <c r="M26" s="140">
        <v>1310528.1000000001</v>
      </c>
      <c r="N26" s="148">
        <v>1205778.8999999999</v>
      </c>
      <c r="O26" s="148">
        <v>1291831.2</v>
      </c>
      <c r="P26" s="148">
        <v>1383199.1</v>
      </c>
    </row>
    <row r="27" spans="1:16" ht="30" customHeight="1">
      <c r="A27" s="209" t="s">
        <v>248</v>
      </c>
      <c r="B27" s="140">
        <v>4486714.3</v>
      </c>
      <c r="C27" s="32">
        <v>4928443.4000000004</v>
      </c>
      <c r="D27" s="200">
        <v>7613198</v>
      </c>
      <c r="E27" s="140">
        <v>8777813.8000000007</v>
      </c>
      <c r="F27" s="140">
        <v>8786536.6999999993</v>
      </c>
      <c r="G27" s="148">
        <v>3497228.1</v>
      </c>
      <c r="H27" s="140">
        <v>3807997.2</v>
      </c>
      <c r="I27" s="140">
        <v>6096621.2000000002</v>
      </c>
      <c r="J27" s="140">
        <v>7225814.4000000004</v>
      </c>
      <c r="K27" s="143">
        <v>7338544.9000000004</v>
      </c>
      <c r="L27" s="140">
        <v>989486.2</v>
      </c>
      <c r="M27" s="140">
        <v>1120446.2</v>
      </c>
      <c r="N27" s="148">
        <v>1516576.8</v>
      </c>
      <c r="O27" s="148">
        <v>1551999.4</v>
      </c>
      <c r="P27" s="148">
        <v>1447991.8</v>
      </c>
    </row>
    <row r="28" spans="1:16" ht="30" customHeight="1">
      <c r="A28" s="176" t="s">
        <v>249</v>
      </c>
      <c r="B28" s="140">
        <v>547389.9</v>
      </c>
      <c r="C28" s="200">
        <v>631581.69999999995</v>
      </c>
      <c r="D28" s="200">
        <v>1469386.5</v>
      </c>
      <c r="E28" s="140">
        <v>1371877.5</v>
      </c>
      <c r="F28" s="140">
        <v>1484102.1</v>
      </c>
      <c r="G28" s="148">
        <v>412729.5</v>
      </c>
      <c r="H28" s="140">
        <v>479996.9</v>
      </c>
      <c r="I28" s="140">
        <v>1239966.5</v>
      </c>
      <c r="J28" s="140">
        <v>1262112</v>
      </c>
      <c r="K28" s="143">
        <v>1311352.8999999999</v>
      </c>
      <c r="L28" s="140">
        <v>134660.4</v>
      </c>
      <c r="M28" s="140">
        <v>151584.79999999999</v>
      </c>
      <c r="N28" s="148">
        <v>229420</v>
      </c>
      <c r="O28" s="148">
        <v>109765.5</v>
      </c>
      <c r="P28" s="148">
        <v>172749.2</v>
      </c>
    </row>
    <row r="29" spans="1:16" ht="30" customHeight="1">
      <c r="A29" s="209" t="s">
        <v>250</v>
      </c>
      <c r="B29" s="140">
        <v>5696340.2000000002</v>
      </c>
      <c r="C29" s="32">
        <v>5404653.2000000002</v>
      </c>
      <c r="D29" s="32">
        <v>5158763.7</v>
      </c>
      <c r="E29" s="140">
        <v>5886668.4000000004</v>
      </c>
      <c r="F29" s="140">
        <v>5303833.5999999996</v>
      </c>
      <c r="G29" s="148">
        <v>4041592.1</v>
      </c>
      <c r="H29" s="140">
        <v>3864262.1</v>
      </c>
      <c r="I29" s="32">
        <v>3386014.6</v>
      </c>
      <c r="J29" s="140">
        <v>4035495.4</v>
      </c>
      <c r="K29" s="143">
        <v>3655943.9</v>
      </c>
      <c r="L29" s="140">
        <v>1654748.1</v>
      </c>
      <c r="M29" s="140">
        <v>1540391.1</v>
      </c>
      <c r="N29" s="148">
        <v>1772749.1</v>
      </c>
      <c r="O29" s="148">
        <v>1851173</v>
      </c>
      <c r="P29" s="148">
        <v>1647889.7</v>
      </c>
    </row>
    <row r="30" spans="1:16" ht="30" customHeight="1">
      <c r="A30" s="209" t="s">
        <v>264</v>
      </c>
      <c r="B30" s="140">
        <v>482687.3</v>
      </c>
      <c r="C30" s="32">
        <v>435521.9</v>
      </c>
      <c r="D30" s="32">
        <v>739087.7</v>
      </c>
      <c r="E30" s="140">
        <v>810272.4</v>
      </c>
      <c r="F30" s="140">
        <v>745785.1</v>
      </c>
      <c r="G30" s="148">
        <v>414552.9</v>
      </c>
      <c r="H30" s="140">
        <v>382589</v>
      </c>
      <c r="I30" s="140">
        <v>659449.80000000005</v>
      </c>
      <c r="J30" s="140">
        <v>719610.7</v>
      </c>
      <c r="K30" s="143">
        <v>680746.7</v>
      </c>
      <c r="L30" s="140">
        <v>68134.399999999994</v>
      </c>
      <c r="M30" s="140">
        <v>52932.9</v>
      </c>
      <c r="N30" s="148">
        <v>79637.899999999994</v>
      </c>
      <c r="O30" s="148">
        <v>90661.7</v>
      </c>
      <c r="P30" s="148">
        <v>65038.400000000001</v>
      </c>
    </row>
    <row r="31" spans="1:16" ht="30" customHeight="1">
      <c r="A31" s="209" t="s">
        <v>258</v>
      </c>
      <c r="B31" s="140">
        <v>498562.6</v>
      </c>
      <c r="C31" s="32">
        <v>822891.2</v>
      </c>
      <c r="D31" s="32">
        <v>963781.9</v>
      </c>
      <c r="E31" s="140">
        <v>553969.4</v>
      </c>
      <c r="F31" s="140">
        <v>649375.9</v>
      </c>
      <c r="G31" s="148">
        <v>391553.2</v>
      </c>
      <c r="H31" s="140">
        <v>618551.9</v>
      </c>
      <c r="I31" s="140">
        <v>696480.7</v>
      </c>
      <c r="J31" s="140">
        <v>432276.8</v>
      </c>
      <c r="K31" s="143">
        <v>562433.69999999995</v>
      </c>
      <c r="L31" s="140">
        <v>107009.4</v>
      </c>
      <c r="M31" s="140">
        <v>204339.3</v>
      </c>
      <c r="N31" s="148">
        <v>267301.2</v>
      </c>
      <c r="O31" s="148">
        <v>121692.6</v>
      </c>
      <c r="P31" s="148">
        <v>86942.2</v>
      </c>
    </row>
  </sheetData>
  <mergeCells count="6">
    <mergeCell ref="A2:P2"/>
    <mergeCell ref="A3:A5"/>
    <mergeCell ref="G3:K3"/>
    <mergeCell ref="B3:F3"/>
    <mergeCell ref="L3:P3"/>
    <mergeCell ref="B5:P5"/>
  </mergeCells>
  <printOptions horizontalCentered="1"/>
  <pageMargins left="0.39370078740157483" right="0.39370078740157483" top="0.59055118110236227" bottom="0.59055118110236227" header="0.31496062992125984" footer="0.31496062992125984"/>
  <pageSetup paperSize="9" scale="47" fitToHeight="0" orientation="landscape" r:id="rId1"/>
  <headerFooter>
    <oddFooter>&amp;C&amp;9Strona &amp;P z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Q57"/>
  <sheetViews>
    <sheetView zoomScale="90" zoomScaleNormal="90" zoomScaleSheetLayoutView="100" workbookViewId="0">
      <pane ySplit="4" topLeftCell="A5" activePane="bottomLeft" state="frozen"/>
      <selection pane="bottomLeft" activeCell="A2" sqref="A2:Q2"/>
    </sheetView>
  </sheetViews>
  <sheetFormatPr defaultColWidth="8.7109375" defaultRowHeight="12.75"/>
  <cols>
    <col min="1" max="1" width="60" style="150" customWidth="1"/>
    <col min="2" max="3" width="14.28515625" style="98" customWidth="1"/>
    <col min="4" max="6" width="14.28515625" style="150" customWidth="1"/>
    <col min="7" max="7" width="14.28515625" style="187" customWidth="1"/>
    <col min="8" max="17" width="14.28515625" style="150" customWidth="1"/>
    <col min="18" max="16384" width="8.7109375" style="150"/>
  </cols>
  <sheetData>
    <row r="2" spans="1:17" ht="30" customHeight="1">
      <c r="A2" s="343" t="s">
        <v>285</v>
      </c>
      <c r="B2" s="343"/>
      <c r="C2" s="343"/>
      <c r="D2" s="343"/>
      <c r="E2" s="343"/>
      <c r="F2" s="343"/>
      <c r="G2" s="343"/>
      <c r="H2" s="343"/>
      <c r="I2" s="343"/>
      <c r="J2" s="343"/>
      <c r="K2" s="343"/>
      <c r="L2" s="343"/>
      <c r="M2" s="343"/>
      <c r="N2" s="343"/>
      <c r="O2" s="343"/>
      <c r="P2" s="343"/>
      <c r="Q2" s="343"/>
    </row>
    <row r="3" spans="1:17" ht="33" customHeight="1">
      <c r="A3" s="151" t="s">
        <v>226</v>
      </c>
      <c r="B3" s="152" t="s">
        <v>35</v>
      </c>
      <c r="C3" s="153" t="s">
        <v>14</v>
      </c>
      <c r="D3" s="152" t="s">
        <v>15</v>
      </c>
      <c r="E3" s="152" t="s">
        <v>16</v>
      </c>
      <c r="F3" s="152" t="s">
        <v>17</v>
      </c>
      <c r="G3" s="153" t="s">
        <v>23</v>
      </c>
      <c r="H3" s="154" t="s">
        <v>24</v>
      </c>
      <c r="I3" s="155" t="s">
        <v>4</v>
      </c>
      <c r="J3" s="155" t="s">
        <v>5</v>
      </c>
      <c r="K3" s="155" t="s">
        <v>6</v>
      </c>
      <c r="L3" s="156" t="s">
        <v>7</v>
      </c>
      <c r="M3" s="156" t="s">
        <v>8</v>
      </c>
      <c r="N3" s="155" t="s">
        <v>9</v>
      </c>
      <c r="O3" s="155" t="s">
        <v>10</v>
      </c>
      <c r="P3" s="157" t="s">
        <v>11</v>
      </c>
      <c r="Q3" s="158" t="s">
        <v>18</v>
      </c>
    </row>
    <row r="4" spans="1:17" ht="60" customHeight="1" thickBot="1">
      <c r="A4" s="159"/>
      <c r="B4" s="351" t="s">
        <v>227</v>
      </c>
      <c r="C4" s="352"/>
      <c r="D4" s="352"/>
      <c r="E4" s="352"/>
      <c r="F4" s="352"/>
      <c r="G4" s="352"/>
      <c r="H4" s="352"/>
      <c r="I4" s="352"/>
      <c r="J4" s="352"/>
      <c r="K4" s="352"/>
      <c r="L4" s="352"/>
      <c r="M4" s="352"/>
      <c r="N4" s="352"/>
      <c r="O4" s="352"/>
      <c r="P4" s="352"/>
      <c r="Q4" s="352"/>
    </row>
    <row r="5" spans="1:17" s="163" customFormat="1" ht="30" customHeight="1">
      <c r="A5" s="160" t="s">
        <v>199</v>
      </c>
      <c r="B5" s="135">
        <v>7637701.9000000004</v>
      </c>
      <c r="C5" s="134">
        <v>5312690.2</v>
      </c>
      <c r="D5" s="135">
        <v>4195968.5</v>
      </c>
      <c r="E5" s="134">
        <v>1328729.2</v>
      </c>
      <c r="F5" s="135">
        <v>5493767.7999999998</v>
      </c>
      <c r="G5" s="134">
        <v>11909315.9</v>
      </c>
      <c r="H5" s="135">
        <v>23875407</v>
      </c>
      <c r="I5" s="161">
        <v>2290343.9</v>
      </c>
      <c r="J5" s="161">
        <v>4852318.0999999996</v>
      </c>
      <c r="K5" s="162">
        <v>2661245.9</v>
      </c>
      <c r="L5" s="161">
        <v>9244290.6999999993</v>
      </c>
      <c r="M5" s="162">
        <v>12229099</v>
      </c>
      <c r="N5" s="134">
        <v>2758960.2</v>
      </c>
      <c r="O5" s="162">
        <v>2676972</v>
      </c>
      <c r="P5" s="161">
        <v>12336848.800000001</v>
      </c>
      <c r="Q5" s="162">
        <v>3078027.3</v>
      </c>
    </row>
    <row r="6" spans="1:17" s="163" customFormat="1" ht="30" customHeight="1">
      <c r="A6" s="164" t="s">
        <v>228</v>
      </c>
      <c r="B6" s="135">
        <v>2745773.9</v>
      </c>
      <c r="C6" s="165">
        <v>2510324.4</v>
      </c>
      <c r="D6" s="135">
        <v>2087149.6</v>
      </c>
      <c r="E6" s="165">
        <v>744754.9</v>
      </c>
      <c r="F6" s="135">
        <v>3305615.8</v>
      </c>
      <c r="G6" s="165">
        <v>6506853.5999999996</v>
      </c>
      <c r="H6" s="135">
        <v>10311238.300000001</v>
      </c>
      <c r="I6" s="57">
        <v>1368523.5</v>
      </c>
      <c r="J6" s="57">
        <v>2499991.4</v>
      </c>
      <c r="K6" s="162">
        <v>1337120.2</v>
      </c>
      <c r="L6" s="57">
        <v>5363479.5</v>
      </c>
      <c r="M6" s="162">
        <v>5562890.9000000004</v>
      </c>
      <c r="N6" s="165">
        <v>1213958</v>
      </c>
      <c r="O6" s="162">
        <v>1793422.3</v>
      </c>
      <c r="P6" s="57">
        <v>5478862.2999999998</v>
      </c>
      <c r="Q6" s="162">
        <v>1418632.9</v>
      </c>
    </row>
    <row r="7" spans="1:17" s="163" customFormat="1" ht="30" customHeight="1">
      <c r="A7" s="166" t="s">
        <v>229</v>
      </c>
      <c r="B7" s="135">
        <v>1190028.3</v>
      </c>
      <c r="C7" s="165">
        <v>1023807.2</v>
      </c>
      <c r="D7" s="135">
        <v>1005221.1</v>
      </c>
      <c r="E7" s="165">
        <v>241033.8</v>
      </c>
      <c r="F7" s="135">
        <v>877587</v>
      </c>
      <c r="G7" s="165">
        <v>2720841.3</v>
      </c>
      <c r="H7" s="135">
        <v>3521266</v>
      </c>
      <c r="I7" s="57">
        <v>569137.5</v>
      </c>
      <c r="J7" s="57">
        <v>841778.4</v>
      </c>
      <c r="K7" s="162">
        <v>818822.8</v>
      </c>
      <c r="L7" s="57">
        <v>2302257.2000000002</v>
      </c>
      <c r="M7" s="162">
        <v>1787232</v>
      </c>
      <c r="N7" s="165">
        <v>467212.79999999999</v>
      </c>
      <c r="O7" s="162">
        <v>846505.8</v>
      </c>
      <c r="P7" s="57">
        <v>1909408.4</v>
      </c>
      <c r="Q7" s="162">
        <v>668403.6</v>
      </c>
    </row>
    <row r="8" spans="1:17" s="172" customFormat="1" ht="30" customHeight="1">
      <c r="A8" s="167" t="s">
        <v>230</v>
      </c>
      <c r="B8" s="168">
        <v>161212.20000000001</v>
      </c>
      <c r="C8" s="169">
        <v>107864.3</v>
      </c>
      <c r="D8" s="168">
        <v>210845.4</v>
      </c>
      <c r="E8" s="169">
        <v>78121.600000000006</v>
      </c>
      <c r="F8" s="168">
        <v>183100.2</v>
      </c>
      <c r="G8" s="169">
        <v>483706.7</v>
      </c>
      <c r="H8" s="168">
        <v>438017.5</v>
      </c>
      <c r="I8" s="170">
        <v>223010</v>
      </c>
      <c r="J8" s="170">
        <v>211043</v>
      </c>
      <c r="K8" s="171">
        <v>124871.1</v>
      </c>
      <c r="L8" s="170">
        <v>279683</v>
      </c>
      <c r="M8" s="171">
        <v>544018.80000000005</v>
      </c>
      <c r="N8" s="169">
        <v>38316.300000000003</v>
      </c>
      <c r="O8" s="171">
        <v>122407.1</v>
      </c>
      <c r="P8" s="170">
        <v>447816.2</v>
      </c>
      <c r="Q8" s="171">
        <v>60352</v>
      </c>
    </row>
    <row r="9" spans="1:17" s="172" customFormat="1" ht="30" customHeight="1">
      <c r="A9" s="167" t="s">
        <v>231</v>
      </c>
      <c r="B9" s="168">
        <v>977153</v>
      </c>
      <c r="C9" s="169">
        <v>908081.5</v>
      </c>
      <c r="D9" s="168">
        <v>713660.2</v>
      </c>
      <c r="E9" s="169">
        <v>162912.20000000001</v>
      </c>
      <c r="F9" s="13" t="s">
        <v>2</v>
      </c>
      <c r="G9" s="169">
        <v>2229031.6</v>
      </c>
      <c r="H9" s="168">
        <v>2977893.7</v>
      </c>
      <c r="I9" s="170">
        <v>336121</v>
      </c>
      <c r="J9" s="170">
        <v>620571.69999999995</v>
      </c>
      <c r="K9" s="171">
        <v>661930</v>
      </c>
      <c r="L9" s="170">
        <v>1871055.4</v>
      </c>
      <c r="M9" s="171">
        <v>1176996.5</v>
      </c>
      <c r="N9" s="22" t="s">
        <v>2</v>
      </c>
      <c r="O9" s="171">
        <v>717002.4</v>
      </c>
      <c r="P9" s="170">
        <v>1438611</v>
      </c>
      <c r="Q9" s="171">
        <v>593270.69999999995</v>
      </c>
    </row>
    <row r="10" spans="1:17" s="173" customFormat="1" ht="30" customHeight="1">
      <c r="A10" s="167" t="s">
        <v>232</v>
      </c>
      <c r="B10" s="168">
        <v>51663.1</v>
      </c>
      <c r="C10" s="169">
        <v>7861.4</v>
      </c>
      <c r="D10" s="168">
        <v>80715.5</v>
      </c>
      <c r="E10" s="169" t="s">
        <v>104</v>
      </c>
      <c r="F10" s="13" t="s">
        <v>2</v>
      </c>
      <c r="G10" s="169">
        <v>8103</v>
      </c>
      <c r="H10" s="168">
        <v>105354.8</v>
      </c>
      <c r="I10" s="170">
        <v>10006.5</v>
      </c>
      <c r="J10" s="170">
        <v>10163.700000000001</v>
      </c>
      <c r="K10" s="171">
        <v>32021.7</v>
      </c>
      <c r="L10" s="170">
        <v>151518.79999999999</v>
      </c>
      <c r="M10" s="171">
        <v>66216.7</v>
      </c>
      <c r="N10" s="22" t="s">
        <v>2</v>
      </c>
      <c r="O10" s="171">
        <v>7096.3</v>
      </c>
      <c r="P10" s="170">
        <v>22981.200000000001</v>
      </c>
      <c r="Q10" s="171">
        <v>14780.9</v>
      </c>
    </row>
    <row r="11" spans="1:17" s="163" customFormat="1" ht="30" customHeight="1">
      <c r="A11" s="166" t="s">
        <v>233</v>
      </c>
      <c r="B11" s="135">
        <v>1555745.6</v>
      </c>
      <c r="C11" s="165">
        <v>1486517.2</v>
      </c>
      <c r="D11" s="135">
        <v>1081928.5</v>
      </c>
      <c r="E11" s="165">
        <v>503721.1</v>
      </c>
      <c r="F11" s="135">
        <v>2428028.7999999998</v>
      </c>
      <c r="G11" s="165">
        <v>3786012.3</v>
      </c>
      <c r="H11" s="135">
        <v>6789972.2999999998</v>
      </c>
      <c r="I11" s="57">
        <v>799386</v>
      </c>
      <c r="J11" s="57">
        <v>1658213</v>
      </c>
      <c r="K11" s="162">
        <v>518297.4</v>
      </c>
      <c r="L11" s="57">
        <v>3061222.3</v>
      </c>
      <c r="M11" s="162">
        <v>3775658.9</v>
      </c>
      <c r="N11" s="165">
        <v>746745.2</v>
      </c>
      <c r="O11" s="162">
        <v>946916.5</v>
      </c>
      <c r="P11" s="57">
        <v>3569453.9</v>
      </c>
      <c r="Q11" s="162">
        <v>750229.3</v>
      </c>
    </row>
    <row r="12" spans="1:17" s="163" customFormat="1" ht="30" customHeight="1">
      <c r="A12" s="167" t="s">
        <v>234</v>
      </c>
      <c r="B12" s="168">
        <v>108982.1</v>
      </c>
      <c r="C12" s="169">
        <v>20768.8</v>
      </c>
      <c r="D12" s="168">
        <v>20794.5</v>
      </c>
      <c r="E12" s="169">
        <v>2971.3</v>
      </c>
      <c r="F12" s="168">
        <v>43072.7</v>
      </c>
      <c r="G12" s="169">
        <v>297777.09999999998</v>
      </c>
      <c r="H12" s="168">
        <v>165158.5</v>
      </c>
      <c r="I12" s="170">
        <v>11526.8</v>
      </c>
      <c r="J12" s="170">
        <v>40486.199999999997</v>
      </c>
      <c r="K12" s="171">
        <v>21657.3</v>
      </c>
      <c r="L12" s="170">
        <v>166148.29999999999</v>
      </c>
      <c r="M12" s="171">
        <v>47196.4</v>
      </c>
      <c r="N12" s="169">
        <v>20684.099999999999</v>
      </c>
      <c r="O12" s="171">
        <v>39987.5</v>
      </c>
      <c r="P12" s="170">
        <v>93261.7</v>
      </c>
      <c r="Q12" s="171">
        <v>190017.7</v>
      </c>
    </row>
    <row r="13" spans="1:17" s="172" customFormat="1" ht="30" customHeight="1">
      <c r="A13" s="167" t="s">
        <v>235</v>
      </c>
      <c r="B13" s="168">
        <v>181697</v>
      </c>
      <c r="C13" s="169">
        <v>107064.5</v>
      </c>
      <c r="D13" s="168">
        <v>134448.70000000001</v>
      </c>
      <c r="E13" s="169">
        <v>36611.199999999997</v>
      </c>
      <c r="F13" s="168">
        <v>232790.9</v>
      </c>
      <c r="G13" s="169">
        <v>704930.1</v>
      </c>
      <c r="H13" s="168">
        <v>1958766.7</v>
      </c>
      <c r="I13" s="170">
        <v>38588.800000000003</v>
      </c>
      <c r="J13" s="170">
        <v>140219</v>
      </c>
      <c r="K13" s="171">
        <v>30982.1</v>
      </c>
      <c r="L13" s="170">
        <v>331061</v>
      </c>
      <c r="M13" s="171">
        <v>287617.7</v>
      </c>
      <c r="N13" s="169">
        <v>101587.6</v>
      </c>
      <c r="O13" s="171">
        <v>78156.600000000006</v>
      </c>
      <c r="P13" s="170">
        <v>215838.3</v>
      </c>
      <c r="Q13" s="171">
        <v>43794.400000000001</v>
      </c>
    </row>
    <row r="14" spans="1:17" s="172" customFormat="1" ht="30" customHeight="1">
      <c r="A14" s="167" t="s">
        <v>236</v>
      </c>
      <c r="B14" s="168">
        <v>274337</v>
      </c>
      <c r="C14" s="169">
        <v>264486.90000000002</v>
      </c>
      <c r="D14" s="168">
        <v>262265.8</v>
      </c>
      <c r="E14" s="169">
        <v>127210.1</v>
      </c>
      <c r="F14" s="168">
        <v>325208.59999999998</v>
      </c>
      <c r="G14" s="169">
        <v>932735.7</v>
      </c>
      <c r="H14" s="168">
        <v>1105201.8</v>
      </c>
      <c r="I14" s="170">
        <v>155435.29999999999</v>
      </c>
      <c r="J14" s="170">
        <v>372443</v>
      </c>
      <c r="K14" s="171">
        <v>63017.1</v>
      </c>
      <c r="L14" s="170">
        <v>548817.6</v>
      </c>
      <c r="M14" s="171">
        <v>661741</v>
      </c>
      <c r="N14" s="169">
        <v>171575.8</v>
      </c>
      <c r="O14" s="171">
        <v>184164</v>
      </c>
      <c r="P14" s="170">
        <v>634092.1</v>
      </c>
      <c r="Q14" s="171">
        <v>79329.8</v>
      </c>
    </row>
    <row r="15" spans="1:17" s="175" customFormat="1" ht="30" customHeight="1">
      <c r="A15" s="174" t="s">
        <v>237</v>
      </c>
      <c r="B15" s="168">
        <v>19845.599999999999</v>
      </c>
      <c r="C15" s="169">
        <v>4116.8</v>
      </c>
      <c r="D15" s="168">
        <v>18595.5</v>
      </c>
      <c r="E15" s="169">
        <v>3424.5</v>
      </c>
      <c r="F15" s="168">
        <v>102144.1</v>
      </c>
      <c r="G15" s="169">
        <v>50560</v>
      </c>
      <c r="H15" s="168">
        <v>217226</v>
      </c>
      <c r="I15" s="170">
        <v>5527.6</v>
      </c>
      <c r="J15" s="170">
        <v>47584.5</v>
      </c>
      <c r="K15" s="171">
        <v>8002.2</v>
      </c>
      <c r="L15" s="170">
        <v>47138</v>
      </c>
      <c r="M15" s="171">
        <v>52408</v>
      </c>
      <c r="N15" s="169">
        <v>40352.199999999997</v>
      </c>
      <c r="O15" s="171">
        <v>3773.7</v>
      </c>
      <c r="P15" s="170">
        <v>37409.800000000003</v>
      </c>
      <c r="Q15" s="171">
        <v>10748.3</v>
      </c>
    </row>
    <row r="16" spans="1:17" s="172" customFormat="1" ht="30" customHeight="1">
      <c r="A16" s="167" t="s">
        <v>238</v>
      </c>
      <c r="B16" s="168">
        <v>653499.4</v>
      </c>
      <c r="C16" s="169">
        <v>668605.6</v>
      </c>
      <c r="D16" s="168">
        <v>334067.09999999998</v>
      </c>
      <c r="E16" s="169">
        <v>216203.2</v>
      </c>
      <c r="F16" s="168">
        <v>1185946.8999999999</v>
      </c>
      <c r="G16" s="169">
        <v>933251.8</v>
      </c>
      <c r="H16" s="168">
        <v>1789667.5</v>
      </c>
      <c r="I16" s="170">
        <v>465319</v>
      </c>
      <c r="J16" s="170">
        <v>663256.1</v>
      </c>
      <c r="K16" s="171">
        <v>219570.9</v>
      </c>
      <c r="L16" s="170">
        <v>1419516.4</v>
      </c>
      <c r="M16" s="171">
        <v>1621389.5</v>
      </c>
      <c r="N16" s="169">
        <v>251445.9</v>
      </c>
      <c r="O16" s="171">
        <v>277827.5</v>
      </c>
      <c r="P16" s="170">
        <v>2014446.9</v>
      </c>
      <c r="Q16" s="171">
        <v>187402.1</v>
      </c>
    </row>
    <row r="17" spans="1:17" s="172" customFormat="1" ht="68.25" customHeight="1">
      <c r="A17" s="167" t="s">
        <v>239</v>
      </c>
      <c r="B17" s="168">
        <v>269969.59999999998</v>
      </c>
      <c r="C17" s="169">
        <v>407156.1</v>
      </c>
      <c r="D17" s="168">
        <v>253587.5</v>
      </c>
      <c r="E17" s="169">
        <v>93469.2</v>
      </c>
      <c r="F17" s="168">
        <v>508810.9</v>
      </c>
      <c r="G17" s="169">
        <v>837438.8</v>
      </c>
      <c r="H17" s="168">
        <v>1251337.8999999999</v>
      </c>
      <c r="I17" s="170">
        <v>118539.3</v>
      </c>
      <c r="J17" s="170">
        <v>372309.2</v>
      </c>
      <c r="K17" s="171">
        <v>150006.6</v>
      </c>
      <c r="L17" s="170">
        <v>428440.3</v>
      </c>
      <c r="M17" s="171">
        <v>1074463.6000000001</v>
      </c>
      <c r="N17" s="169">
        <v>150492.6</v>
      </c>
      <c r="O17" s="171">
        <v>237760.9</v>
      </c>
      <c r="P17" s="170">
        <v>398366.5</v>
      </c>
      <c r="Q17" s="171">
        <v>198547</v>
      </c>
    </row>
    <row r="18" spans="1:17" s="172" customFormat="1" ht="30" customHeight="1">
      <c r="A18" s="167" t="s">
        <v>240</v>
      </c>
      <c r="B18" s="168">
        <v>47414.9</v>
      </c>
      <c r="C18" s="169">
        <v>14318.5</v>
      </c>
      <c r="D18" s="168">
        <v>58169.4</v>
      </c>
      <c r="E18" s="169">
        <v>23831.599999999999</v>
      </c>
      <c r="F18" s="168">
        <v>30054.7</v>
      </c>
      <c r="G18" s="169">
        <v>29318.799999999999</v>
      </c>
      <c r="H18" s="168">
        <v>302613.90000000002</v>
      </c>
      <c r="I18" s="170">
        <v>4449.2</v>
      </c>
      <c r="J18" s="170">
        <v>21915</v>
      </c>
      <c r="K18" s="171">
        <v>25061.200000000001</v>
      </c>
      <c r="L18" s="170">
        <v>120100.7</v>
      </c>
      <c r="M18" s="171">
        <v>30842.7</v>
      </c>
      <c r="N18" s="169">
        <v>10607</v>
      </c>
      <c r="O18" s="171">
        <v>125246.3</v>
      </c>
      <c r="P18" s="170">
        <v>176038.6</v>
      </c>
      <c r="Q18" s="171">
        <v>40390</v>
      </c>
    </row>
    <row r="19" spans="1:17" s="163" customFormat="1" ht="30" customHeight="1">
      <c r="A19" s="164" t="s">
        <v>241</v>
      </c>
      <c r="B19" s="135">
        <v>4891928</v>
      </c>
      <c r="C19" s="165">
        <v>2802365.8</v>
      </c>
      <c r="D19" s="135">
        <v>2108818.9</v>
      </c>
      <c r="E19" s="165">
        <v>583974.30000000005</v>
      </c>
      <c r="F19" s="135">
        <v>2188152</v>
      </c>
      <c r="G19" s="165">
        <v>5402462.2999999998</v>
      </c>
      <c r="H19" s="135">
        <v>13564168.699999999</v>
      </c>
      <c r="I19" s="57">
        <v>921820.4</v>
      </c>
      <c r="J19" s="57">
        <v>2352326.7000000002</v>
      </c>
      <c r="K19" s="162">
        <v>1324125.7</v>
      </c>
      <c r="L19" s="57">
        <v>3880811.2</v>
      </c>
      <c r="M19" s="162">
        <v>6666208.0999999996</v>
      </c>
      <c r="N19" s="165">
        <v>1545002.2</v>
      </c>
      <c r="O19" s="162">
        <v>883549.7</v>
      </c>
      <c r="P19" s="57">
        <v>6857986.5</v>
      </c>
      <c r="Q19" s="162">
        <v>1659394.4</v>
      </c>
    </row>
    <row r="20" spans="1:17" s="163" customFormat="1" ht="30" customHeight="1">
      <c r="A20" s="167" t="s">
        <v>242</v>
      </c>
      <c r="B20" s="168">
        <v>1658647.1</v>
      </c>
      <c r="C20" s="169">
        <v>1846622.6</v>
      </c>
      <c r="D20" s="168">
        <v>1042902.6</v>
      </c>
      <c r="E20" s="169">
        <v>217410</v>
      </c>
      <c r="F20" s="168">
        <v>1016456.1</v>
      </c>
      <c r="G20" s="169">
        <v>1878388</v>
      </c>
      <c r="H20" s="168">
        <v>5888765.0999999996</v>
      </c>
      <c r="I20" s="170">
        <v>301370.09999999998</v>
      </c>
      <c r="J20" s="170">
        <v>798036.7</v>
      </c>
      <c r="K20" s="171">
        <v>776988.8</v>
      </c>
      <c r="L20" s="170">
        <v>956873.4</v>
      </c>
      <c r="M20" s="171">
        <v>1889231.7</v>
      </c>
      <c r="N20" s="169">
        <v>635219.19999999995</v>
      </c>
      <c r="O20" s="171">
        <v>353218.2</v>
      </c>
      <c r="P20" s="170">
        <v>1978391.3</v>
      </c>
      <c r="Q20" s="171">
        <v>561643.19999999995</v>
      </c>
    </row>
    <row r="21" spans="1:17" s="175" customFormat="1" ht="30" customHeight="1">
      <c r="A21" s="174" t="s">
        <v>243</v>
      </c>
      <c r="B21" s="14" t="s">
        <v>2</v>
      </c>
      <c r="C21" s="169">
        <v>36453.300000000003</v>
      </c>
      <c r="D21" s="13" t="s">
        <v>2</v>
      </c>
      <c r="E21" s="169">
        <v>49131.9</v>
      </c>
      <c r="F21" s="13" t="s">
        <v>2</v>
      </c>
      <c r="G21" s="169">
        <v>886688.9</v>
      </c>
      <c r="H21" s="168">
        <v>2629535.2000000002</v>
      </c>
      <c r="I21" s="22" t="s">
        <v>2</v>
      </c>
      <c r="J21" s="170">
        <v>37544.1</v>
      </c>
      <c r="K21" s="171" t="s">
        <v>104</v>
      </c>
      <c r="L21" s="22" t="s">
        <v>2</v>
      </c>
      <c r="M21" s="171">
        <v>478938.5</v>
      </c>
      <c r="N21" s="22" t="s">
        <v>2</v>
      </c>
      <c r="O21" s="13" t="s">
        <v>2</v>
      </c>
      <c r="P21" s="170">
        <v>2420656.4</v>
      </c>
      <c r="Q21" s="171">
        <v>57632.5</v>
      </c>
    </row>
    <row r="22" spans="1:17" s="172" customFormat="1" ht="30" customHeight="1">
      <c r="A22" s="174" t="s">
        <v>244</v>
      </c>
      <c r="B22" s="14" t="s">
        <v>2</v>
      </c>
      <c r="C22" s="169" t="s">
        <v>104</v>
      </c>
      <c r="D22" s="13" t="s">
        <v>2</v>
      </c>
      <c r="E22" s="169" t="s">
        <v>104</v>
      </c>
      <c r="F22" s="168" t="s">
        <v>104</v>
      </c>
      <c r="G22" s="22" t="s">
        <v>2</v>
      </c>
      <c r="H22" s="168">
        <v>105867.5</v>
      </c>
      <c r="I22" s="170" t="s">
        <v>104</v>
      </c>
      <c r="J22" s="170" t="s">
        <v>104</v>
      </c>
      <c r="K22" s="171" t="s">
        <v>104</v>
      </c>
      <c r="L22" s="22" t="s">
        <v>2</v>
      </c>
      <c r="M22" s="171">
        <v>7436.6</v>
      </c>
      <c r="N22" s="169" t="s">
        <v>104</v>
      </c>
      <c r="O22" s="171" t="s">
        <v>104</v>
      </c>
      <c r="P22" s="170">
        <v>489.6</v>
      </c>
      <c r="Q22" s="171" t="s">
        <v>104</v>
      </c>
    </row>
    <row r="23" spans="1:17" s="172" customFormat="1" ht="42.75" customHeight="1">
      <c r="A23" s="174" t="s">
        <v>245</v>
      </c>
      <c r="B23" s="14" t="s">
        <v>2</v>
      </c>
      <c r="C23" s="169">
        <v>21673</v>
      </c>
      <c r="D23" s="13" t="s">
        <v>2</v>
      </c>
      <c r="E23" s="22" t="s">
        <v>2</v>
      </c>
      <c r="F23" s="168">
        <v>64520.800000000003</v>
      </c>
      <c r="G23" s="169">
        <v>282203.90000000002</v>
      </c>
      <c r="H23" s="168">
        <v>1011792.6</v>
      </c>
      <c r="I23" s="22" t="s">
        <v>2</v>
      </c>
      <c r="J23" s="170">
        <v>207870.5</v>
      </c>
      <c r="K23" s="13" t="s">
        <v>2</v>
      </c>
      <c r="L23" s="170">
        <v>211766</v>
      </c>
      <c r="M23" s="171">
        <v>926222.8</v>
      </c>
      <c r="N23" s="169">
        <v>173679.5</v>
      </c>
      <c r="O23" s="171">
        <v>2971.1</v>
      </c>
      <c r="P23" s="170">
        <v>172883.5</v>
      </c>
      <c r="Q23" s="13" t="s">
        <v>2</v>
      </c>
    </row>
    <row r="24" spans="1:17" s="172" customFormat="1" ht="30" customHeight="1">
      <c r="A24" s="174" t="s">
        <v>246</v>
      </c>
      <c r="B24" s="14" t="s">
        <v>2</v>
      </c>
      <c r="C24" s="169">
        <v>52782.400000000001</v>
      </c>
      <c r="D24" s="13" t="s">
        <v>2</v>
      </c>
      <c r="E24" s="22" t="s">
        <v>2</v>
      </c>
      <c r="F24" s="13" t="s">
        <v>2</v>
      </c>
      <c r="G24" s="22" t="s">
        <v>2</v>
      </c>
      <c r="H24" s="168">
        <v>460455.1</v>
      </c>
      <c r="I24" s="170">
        <v>41574.1</v>
      </c>
      <c r="J24" s="170">
        <v>27282.400000000001</v>
      </c>
      <c r="K24" s="13" t="s">
        <v>2</v>
      </c>
      <c r="L24" s="22" t="s">
        <v>2</v>
      </c>
      <c r="M24" s="171">
        <v>75770.5</v>
      </c>
      <c r="N24" s="22" t="s">
        <v>2</v>
      </c>
      <c r="O24" s="13" t="s">
        <v>2</v>
      </c>
      <c r="P24" s="170">
        <v>35968</v>
      </c>
      <c r="Q24" s="13" t="s">
        <v>2</v>
      </c>
    </row>
    <row r="25" spans="1:17" s="172" customFormat="1" ht="54" customHeight="1">
      <c r="A25" s="176" t="s">
        <v>247</v>
      </c>
      <c r="B25" s="168">
        <v>470331.4</v>
      </c>
      <c r="C25" s="169">
        <v>259210.4</v>
      </c>
      <c r="D25" s="168">
        <v>418877.1</v>
      </c>
      <c r="E25" s="169">
        <v>55675.7</v>
      </c>
      <c r="F25" s="168">
        <v>267438.8</v>
      </c>
      <c r="G25" s="169">
        <v>640240.69999999995</v>
      </c>
      <c r="H25" s="168">
        <v>1307758.8</v>
      </c>
      <c r="I25" s="170">
        <v>83502.100000000006</v>
      </c>
      <c r="J25" s="170">
        <v>469281</v>
      </c>
      <c r="K25" s="171">
        <v>231975</v>
      </c>
      <c r="L25" s="170">
        <v>1039092</v>
      </c>
      <c r="M25" s="171">
        <v>812083.1</v>
      </c>
      <c r="N25" s="169">
        <v>174782.2</v>
      </c>
      <c r="O25" s="171">
        <v>248514.4</v>
      </c>
      <c r="P25" s="170">
        <v>623390.1</v>
      </c>
      <c r="Q25" s="171">
        <v>224516.8</v>
      </c>
    </row>
    <row r="26" spans="1:17" s="172" customFormat="1" ht="30" customHeight="1">
      <c r="A26" s="176" t="s">
        <v>248</v>
      </c>
      <c r="B26" s="168">
        <v>580563.30000000005</v>
      </c>
      <c r="C26" s="169">
        <v>400102.9</v>
      </c>
      <c r="D26" s="168">
        <v>332352.90000000002</v>
      </c>
      <c r="E26" s="169">
        <v>150308.4</v>
      </c>
      <c r="F26" s="168">
        <v>516170</v>
      </c>
      <c r="G26" s="169">
        <v>1078790.6000000001</v>
      </c>
      <c r="H26" s="168">
        <v>912650.5</v>
      </c>
      <c r="I26" s="170">
        <v>154455.5</v>
      </c>
      <c r="J26" s="170">
        <v>629281.30000000005</v>
      </c>
      <c r="K26" s="171">
        <v>173768.8</v>
      </c>
      <c r="L26" s="170">
        <v>747144.8</v>
      </c>
      <c r="M26" s="171">
        <v>873455.6</v>
      </c>
      <c r="N26" s="169">
        <v>175064.1</v>
      </c>
      <c r="O26" s="171">
        <v>216250</v>
      </c>
      <c r="P26" s="170">
        <v>1270434.3</v>
      </c>
      <c r="Q26" s="171">
        <v>575743.69999999995</v>
      </c>
    </row>
    <row r="27" spans="1:17" s="172" customFormat="1" ht="30" customHeight="1">
      <c r="A27" s="177" t="s">
        <v>249</v>
      </c>
      <c r="B27" s="168">
        <v>84170.8</v>
      </c>
      <c r="C27" s="169">
        <v>84672.1</v>
      </c>
      <c r="D27" s="168">
        <v>34776.400000000001</v>
      </c>
      <c r="E27" s="169">
        <v>8129.5</v>
      </c>
      <c r="F27" s="168">
        <v>78897.3</v>
      </c>
      <c r="G27" s="169">
        <v>163728.29999999999</v>
      </c>
      <c r="H27" s="168">
        <v>46946.8</v>
      </c>
      <c r="I27" s="170">
        <v>33066.1</v>
      </c>
      <c r="J27" s="170">
        <v>227926</v>
      </c>
      <c r="K27" s="171">
        <v>20054.7</v>
      </c>
      <c r="L27" s="170">
        <v>148365.6</v>
      </c>
      <c r="M27" s="171">
        <v>114885.4</v>
      </c>
      <c r="N27" s="169">
        <v>69331</v>
      </c>
      <c r="O27" s="171">
        <v>79507</v>
      </c>
      <c r="P27" s="170">
        <v>192148.9</v>
      </c>
      <c r="Q27" s="171">
        <v>97496.2</v>
      </c>
    </row>
    <row r="28" spans="1:17" s="172" customFormat="1" ht="30" customHeight="1">
      <c r="A28" s="176" t="s">
        <v>250</v>
      </c>
      <c r="B28" s="168">
        <v>988368</v>
      </c>
      <c r="C28" s="169">
        <v>125396.7</v>
      </c>
      <c r="D28" s="13" t="s">
        <v>2</v>
      </c>
      <c r="E28" s="169">
        <v>72498.7</v>
      </c>
      <c r="F28" s="168">
        <v>190075.3</v>
      </c>
      <c r="G28" s="169">
        <v>322337.5</v>
      </c>
      <c r="H28" s="168">
        <v>984036.1</v>
      </c>
      <c r="I28" s="170">
        <v>250508.79999999999</v>
      </c>
      <c r="J28" s="170">
        <v>141737.70000000001</v>
      </c>
      <c r="K28" s="13" t="s">
        <v>2</v>
      </c>
      <c r="L28" s="170">
        <v>66563</v>
      </c>
      <c r="M28" s="171">
        <v>1453699.2</v>
      </c>
      <c r="N28" s="169">
        <v>137793.60000000001</v>
      </c>
      <c r="O28" s="171">
        <v>4483.7</v>
      </c>
      <c r="P28" s="170">
        <v>319864.90000000002</v>
      </c>
      <c r="Q28" s="171">
        <v>83843.8</v>
      </c>
    </row>
    <row r="29" spans="1:17" s="172" customFormat="1" ht="30" customHeight="1">
      <c r="A29" s="176" t="s">
        <v>251</v>
      </c>
      <c r="B29" s="14" t="s">
        <v>2</v>
      </c>
      <c r="C29" s="169">
        <v>47949.4</v>
      </c>
      <c r="D29" s="13" t="s">
        <v>2</v>
      </c>
      <c r="E29" s="22" t="s">
        <v>2</v>
      </c>
      <c r="F29" s="168">
        <v>23099.7</v>
      </c>
      <c r="G29" s="22" t="s">
        <v>2</v>
      </c>
      <c r="H29" s="168">
        <v>114944.8</v>
      </c>
      <c r="I29" s="170">
        <v>6411.5</v>
      </c>
      <c r="J29" s="170">
        <v>26336.1</v>
      </c>
      <c r="K29" s="13" t="s">
        <v>2</v>
      </c>
      <c r="L29" s="170">
        <v>64779.1</v>
      </c>
      <c r="M29" s="13" t="s">
        <v>2</v>
      </c>
      <c r="N29" s="22" t="s">
        <v>2</v>
      </c>
      <c r="O29" s="171">
        <v>1676.1</v>
      </c>
      <c r="P29" s="22" t="s">
        <v>2</v>
      </c>
      <c r="Q29" s="171">
        <v>30944.1</v>
      </c>
    </row>
    <row r="30" spans="1:17" s="172" customFormat="1" ht="30" customHeight="1">
      <c r="A30" s="251" t="s">
        <v>252</v>
      </c>
      <c r="B30" s="252" t="s">
        <v>2</v>
      </c>
      <c r="C30" s="253">
        <v>12175.1</v>
      </c>
      <c r="D30" s="254" t="s">
        <v>2</v>
      </c>
      <c r="E30" s="255" t="s">
        <v>2</v>
      </c>
      <c r="F30" s="256">
        <v>904.7</v>
      </c>
      <c r="G30" s="255" t="s">
        <v>2</v>
      </c>
      <c r="H30" s="256">
        <v>148363</v>
      </c>
      <c r="I30" s="257">
        <v>657.7</v>
      </c>
      <c r="J30" s="257">
        <v>14956.9</v>
      </c>
      <c r="K30" s="254" t="s">
        <v>2</v>
      </c>
      <c r="L30" s="257">
        <v>253247.1</v>
      </c>
      <c r="M30" s="254" t="s">
        <v>2</v>
      </c>
      <c r="N30" s="255" t="s">
        <v>2</v>
      </c>
      <c r="O30" s="258">
        <v>4658.3999999999996</v>
      </c>
      <c r="P30" s="255" t="s">
        <v>2</v>
      </c>
      <c r="Q30" s="258">
        <v>1265.8</v>
      </c>
    </row>
    <row r="31" spans="1:17" s="172" customFormat="1" ht="37.5" customHeight="1">
      <c r="A31" s="178"/>
      <c r="B31" s="349" t="s">
        <v>253</v>
      </c>
      <c r="C31" s="350"/>
      <c r="D31" s="350"/>
      <c r="E31" s="350"/>
      <c r="F31" s="350"/>
      <c r="G31" s="350"/>
      <c r="H31" s="350"/>
      <c r="I31" s="350"/>
      <c r="J31" s="350"/>
      <c r="K31" s="350"/>
      <c r="L31" s="350"/>
      <c r="M31" s="350"/>
      <c r="N31" s="350"/>
      <c r="O31" s="350"/>
      <c r="P31" s="350"/>
      <c r="Q31" s="350"/>
    </row>
    <row r="32" spans="1:17" s="182" customFormat="1" ht="30" customHeight="1">
      <c r="A32" s="259" t="s">
        <v>199</v>
      </c>
      <c r="B32" s="260">
        <v>5643324.0999999996</v>
      </c>
      <c r="C32" s="261">
        <v>4001205.4</v>
      </c>
      <c r="D32" s="262">
        <v>3427901.5</v>
      </c>
      <c r="E32" s="261">
        <v>805185.9</v>
      </c>
      <c r="F32" s="262">
        <v>4639183.3</v>
      </c>
      <c r="G32" s="261">
        <v>9100988.3000000007</v>
      </c>
      <c r="H32" s="262">
        <v>20783396.300000001</v>
      </c>
      <c r="I32" s="263">
        <v>1914082.8</v>
      </c>
      <c r="J32" s="264">
        <v>4157595.7</v>
      </c>
      <c r="K32" s="263">
        <v>2516498.1</v>
      </c>
      <c r="L32" s="264">
        <v>7217909.7999999998</v>
      </c>
      <c r="M32" s="263">
        <v>8863772.8000000007</v>
      </c>
      <c r="N32" s="262">
        <v>2277466.2999999998</v>
      </c>
      <c r="O32" s="263">
        <v>2270518.2999999998</v>
      </c>
      <c r="P32" s="264">
        <v>10737004.300000001</v>
      </c>
      <c r="Q32" s="265">
        <v>2478036.1</v>
      </c>
    </row>
    <row r="33" spans="1:17" s="182" customFormat="1" ht="30" customHeight="1">
      <c r="A33" s="164" t="s">
        <v>228</v>
      </c>
      <c r="B33" s="179">
        <v>2018974.4</v>
      </c>
      <c r="C33" s="165">
        <v>1662357.4</v>
      </c>
      <c r="D33" s="180">
        <v>1750397.9</v>
      </c>
      <c r="E33" s="165">
        <v>476740.6</v>
      </c>
      <c r="F33" s="180">
        <v>2837338</v>
      </c>
      <c r="G33" s="165">
        <v>5137780.7</v>
      </c>
      <c r="H33" s="180">
        <v>8857522.3000000007</v>
      </c>
      <c r="I33" s="57">
        <v>1199944</v>
      </c>
      <c r="J33" s="162">
        <v>2176078</v>
      </c>
      <c r="K33" s="57">
        <v>1267721.8999999999</v>
      </c>
      <c r="L33" s="162">
        <v>4310059.4000000004</v>
      </c>
      <c r="M33" s="57">
        <v>4031980.2</v>
      </c>
      <c r="N33" s="180">
        <v>977911.5</v>
      </c>
      <c r="O33" s="57">
        <v>1591762</v>
      </c>
      <c r="P33" s="162">
        <v>4786941.7</v>
      </c>
      <c r="Q33" s="181">
        <v>1166731.3</v>
      </c>
    </row>
    <row r="34" spans="1:17" s="182" customFormat="1" ht="30" customHeight="1">
      <c r="A34" s="166" t="s">
        <v>229</v>
      </c>
      <c r="B34" s="179">
        <v>906522.9</v>
      </c>
      <c r="C34" s="165">
        <v>744121.1</v>
      </c>
      <c r="D34" s="180">
        <v>894118.6</v>
      </c>
      <c r="E34" s="165">
        <v>169138.6</v>
      </c>
      <c r="F34" s="180">
        <v>736655.4</v>
      </c>
      <c r="G34" s="165">
        <v>2285659.2000000002</v>
      </c>
      <c r="H34" s="180">
        <v>3044934</v>
      </c>
      <c r="I34" s="57">
        <v>520511.4</v>
      </c>
      <c r="J34" s="162">
        <v>752874.4</v>
      </c>
      <c r="K34" s="57">
        <v>803055.4</v>
      </c>
      <c r="L34" s="162">
        <v>2008945.7</v>
      </c>
      <c r="M34" s="57">
        <v>1243848.2</v>
      </c>
      <c r="N34" s="180">
        <v>393210.3</v>
      </c>
      <c r="O34" s="57">
        <v>770551</v>
      </c>
      <c r="P34" s="162">
        <v>1672642.9</v>
      </c>
      <c r="Q34" s="181">
        <v>570921.80000000005</v>
      </c>
    </row>
    <row r="35" spans="1:17" s="172" customFormat="1" ht="30" customHeight="1">
      <c r="A35" s="167" t="s">
        <v>230</v>
      </c>
      <c r="B35" s="183">
        <v>108296.7</v>
      </c>
      <c r="C35" s="169">
        <v>71681.3</v>
      </c>
      <c r="D35" s="184">
        <v>188296.9</v>
      </c>
      <c r="E35" s="169">
        <v>52398.3</v>
      </c>
      <c r="F35" s="184">
        <v>144718.1</v>
      </c>
      <c r="G35" s="169">
        <v>275715.8</v>
      </c>
      <c r="H35" s="184">
        <v>360448.2</v>
      </c>
      <c r="I35" s="170">
        <v>201478.9</v>
      </c>
      <c r="J35" s="171">
        <v>165459</v>
      </c>
      <c r="K35" s="170">
        <v>120145.9</v>
      </c>
      <c r="L35" s="13" t="s">
        <v>2</v>
      </c>
      <c r="M35" s="170">
        <v>400017</v>
      </c>
      <c r="N35" s="184">
        <v>31063.200000000001</v>
      </c>
      <c r="O35" s="22" t="s">
        <v>2</v>
      </c>
      <c r="P35" s="171">
        <v>354433.3</v>
      </c>
      <c r="Q35" s="185">
        <v>41764.9</v>
      </c>
    </row>
    <row r="36" spans="1:17" s="172" customFormat="1" ht="30" customHeight="1">
      <c r="A36" s="167" t="s">
        <v>254</v>
      </c>
      <c r="B36" s="183">
        <v>777574.3</v>
      </c>
      <c r="C36" s="169">
        <v>670993.30000000005</v>
      </c>
      <c r="D36" s="184">
        <v>650462.30000000005</v>
      </c>
      <c r="E36" s="169">
        <v>116740.3</v>
      </c>
      <c r="F36" s="13" t="s">
        <v>2</v>
      </c>
      <c r="G36" s="169">
        <v>2005997.8</v>
      </c>
      <c r="H36" s="184">
        <v>2593326.1</v>
      </c>
      <c r="I36" s="22" t="s">
        <v>2</v>
      </c>
      <c r="J36" s="171">
        <v>580085.1</v>
      </c>
      <c r="K36" s="170">
        <v>651101.80000000005</v>
      </c>
      <c r="L36" s="171">
        <v>1731485</v>
      </c>
      <c r="M36" s="170">
        <v>804197.3</v>
      </c>
      <c r="N36" s="13" t="s">
        <v>2</v>
      </c>
      <c r="O36" s="170">
        <v>650925.1</v>
      </c>
      <c r="P36" s="171">
        <v>1314632.3</v>
      </c>
      <c r="Q36" s="185">
        <v>522937.8</v>
      </c>
    </row>
    <row r="37" spans="1:17" s="172" customFormat="1" ht="30" customHeight="1">
      <c r="A37" s="167" t="s">
        <v>232</v>
      </c>
      <c r="B37" s="183">
        <v>20651.900000000001</v>
      </c>
      <c r="C37" s="169">
        <v>1446.5</v>
      </c>
      <c r="D37" s="184">
        <v>55359.4</v>
      </c>
      <c r="E37" s="169" t="s">
        <v>104</v>
      </c>
      <c r="F37" s="13" t="s">
        <v>2</v>
      </c>
      <c r="G37" s="169">
        <v>3945.6</v>
      </c>
      <c r="H37" s="184">
        <v>91159.7</v>
      </c>
      <c r="I37" s="22" t="s">
        <v>2</v>
      </c>
      <c r="J37" s="171">
        <v>7330.3</v>
      </c>
      <c r="K37" s="170">
        <v>31807.7</v>
      </c>
      <c r="L37" s="13" t="s">
        <v>2</v>
      </c>
      <c r="M37" s="170">
        <v>39633.9</v>
      </c>
      <c r="N37" s="13" t="s">
        <v>2</v>
      </c>
      <c r="O37" s="22" t="s">
        <v>2</v>
      </c>
      <c r="P37" s="171">
        <v>3577.3</v>
      </c>
      <c r="Q37" s="185">
        <v>6219.1</v>
      </c>
    </row>
    <row r="38" spans="1:17" s="182" customFormat="1" ht="30" customHeight="1">
      <c r="A38" s="166" t="s">
        <v>233</v>
      </c>
      <c r="B38" s="179">
        <v>1112451.5</v>
      </c>
      <c r="C38" s="165">
        <v>918236.3</v>
      </c>
      <c r="D38" s="180">
        <v>856279.3</v>
      </c>
      <c r="E38" s="165">
        <v>307602</v>
      </c>
      <c r="F38" s="180">
        <v>2100682.6</v>
      </c>
      <c r="G38" s="165">
        <v>2852121.5</v>
      </c>
      <c r="H38" s="180">
        <v>5812588.2999999998</v>
      </c>
      <c r="I38" s="57">
        <v>679432.6</v>
      </c>
      <c r="J38" s="162">
        <v>1423203.6</v>
      </c>
      <c r="K38" s="57">
        <v>464666.5</v>
      </c>
      <c r="L38" s="162">
        <v>2301113.7000000002</v>
      </c>
      <c r="M38" s="57">
        <v>2788132</v>
      </c>
      <c r="N38" s="180">
        <v>584701.19999999995</v>
      </c>
      <c r="O38" s="57">
        <v>821211</v>
      </c>
      <c r="P38" s="162">
        <v>3114298.8</v>
      </c>
      <c r="Q38" s="181">
        <v>595809.5</v>
      </c>
    </row>
    <row r="39" spans="1:17" s="172" customFormat="1" ht="30" customHeight="1">
      <c r="A39" s="167" t="s">
        <v>234</v>
      </c>
      <c r="B39" s="183">
        <v>88274.6</v>
      </c>
      <c r="C39" s="169">
        <v>13861.6</v>
      </c>
      <c r="D39" s="184">
        <v>18345.3</v>
      </c>
      <c r="E39" s="22" t="s">
        <v>2</v>
      </c>
      <c r="F39" s="13" t="s">
        <v>2</v>
      </c>
      <c r="G39" s="169">
        <v>195660.6</v>
      </c>
      <c r="H39" s="184">
        <v>138928.4</v>
      </c>
      <c r="I39" s="170">
        <v>10325.4</v>
      </c>
      <c r="J39" s="171">
        <v>36909.800000000003</v>
      </c>
      <c r="K39" s="170">
        <v>20076.5</v>
      </c>
      <c r="L39" s="171">
        <v>115100</v>
      </c>
      <c r="M39" s="170">
        <v>39420.1</v>
      </c>
      <c r="N39" s="13" t="s">
        <v>2</v>
      </c>
      <c r="O39" s="170">
        <v>35144</v>
      </c>
      <c r="P39" s="171">
        <v>43376.9</v>
      </c>
      <c r="Q39" s="14" t="s">
        <v>2</v>
      </c>
    </row>
    <row r="40" spans="1:17" s="172" customFormat="1" ht="30" customHeight="1">
      <c r="A40" s="167" t="s">
        <v>235</v>
      </c>
      <c r="B40" s="183">
        <v>151982.5</v>
      </c>
      <c r="C40" s="169">
        <v>86499.5</v>
      </c>
      <c r="D40" s="184">
        <v>118261.3</v>
      </c>
      <c r="E40" s="169">
        <v>27193</v>
      </c>
      <c r="F40" s="184">
        <v>198987.9</v>
      </c>
      <c r="G40" s="169">
        <v>591268.1</v>
      </c>
      <c r="H40" s="184">
        <v>1757692.6</v>
      </c>
      <c r="I40" s="170">
        <v>31104.799999999999</v>
      </c>
      <c r="J40" s="171">
        <v>120280</v>
      </c>
      <c r="K40" s="170">
        <v>28241.9</v>
      </c>
      <c r="L40" s="171">
        <v>223780.3</v>
      </c>
      <c r="M40" s="170">
        <v>219732.9</v>
      </c>
      <c r="N40" s="184">
        <v>89504.3</v>
      </c>
      <c r="O40" s="170">
        <v>52503.5</v>
      </c>
      <c r="P40" s="171">
        <v>169446.6</v>
      </c>
      <c r="Q40" s="185">
        <v>27946.6</v>
      </c>
    </row>
    <row r="41" spans="1:17" s="172" customFormat="1" ht="30" customHeight="1">
      <c r="A41" s="167" t="s">
        <v>236</v>
      </c>
      <c r="B41" s="183">
        <v>112676.5</v>
      </c>
      <c r="C41" s="169">
        <v>156668.29999999999</v>
      </c>
      <c r="D41" s="184">
        <v>184382.3</v>
      </c>
      <c r="E41" s="169">
        <v>54132.9</v>
      </c>
      <c r="F41" s="184">
        <v>277842.90000000002</v>
      </c>
      <c r="G41" s="169">
        <v>659767.4</v>
      </c>
      <c r="H41" s="184">
        <v>826051.8</v>
      </c>
      <c r="I41" s="170">
        <v>130517.2</v>
      </c>
      <c r="J41" s="171">
        <v>321434.90000000002</v>
      </c>
      <c r="K41" s="170">
        <v>51564.6</v>
      </c>
      <c r="L41" s="171">
        <v>422930.6</v>
      </c>
      <c r="M41" s="170">
        <v>467248</v>
      </c>
      <c r="N41" s="184">
        <v>138759.1</v>
      </c>
      <c r="O41" s="170">
        <v>172837.7</v>
      </c>
      <c r="P41" s="171">
        <v>574775.9</v>
      </c>
      <c r="Q41" s="185">
        <v>66725.2</v>
      </c>
    </row>
    <row r="42" spans="1:17" s="172" customFormat="1" ht="30" customHeight="1">
      <c r="A42" s="167" t="s">
        <v>255</v>
      </c>
      <c r="B42" s="183">
        <v>10638.1</v>
      </c>
      <c r="C42" s="169">
        <v>3535.4</v>
      </c>
      <c r="D42" s="184">
        <v>16201.9</v>
      </c>
      <c r="E42" s="22" t="s">
        <v>2</v>
      </c>
      <c r="F42" s="184">
        <v>95554.4</v>
      </c>
      <c r="G42" s="169">
        <v>42284.2</v>
      </c>
      <c r="H42" s="184">
        <v>161064.4</v>
      </c>
      <c r="I42" s="170">
        <v>3107.6</v>
      </c>
      <c r="J42" s="13" t="s">
        <v>2</v>
      </c>
      <c r="K42" s="22" t="s">
        <v>2</v>
      </c>
      <c r="L42" s="171">
        <v>42107.199999999997</v>
      </c>
      <c r="M42" s="170">
        <v>31242</v>
      </c>
      <c r="N42" s="184">
        <v>38190.1</v>
      </c>
      <c r="O42" s="170">
        <v>3634.7</v>
      </c>
      <c r="P42" s="13" t="s">
        <v>2</v>
      </c>
      <c r="Q42" s="14" t="s">
        <v>2</v>
      </c>
    </row>
    <row r="43" spans="1:17" s="172" customFormat="1" ht="30" customHeight="1">
      <c r="A43" s="167" t="s">
        <v>238</v>
      </c>
      <c r="B43" s="183">
        <v>552048.30000000005</v>
      </c>
      <c r="C43" s="169">
        <v>345170.4</v>
      </c>
      <c r="D43" s="184">
        <v>273252.7</v>
      </c>
      <c r="E43" s="169">
        <v>151494.9</v>
      </c>
      <c r="F43" s="184">
        <v>1030892.5</v>
      </c>
      <c r="G43" s="169">
        <v>714942.4</v>
      </c>
      <c r="H43" s="184">
        <v>1554516.2</v>
      </c>
      <c r="I43" s="170">
        <v>398346.2</v>
      </c>
      <c r="J43" s="171">
        <v>567344.4</v>
      </c>
      <c r="K43" s="170">
        <v>202558.7</v>
      </c>
      <c r="L43" s="171">
        <v>1184092.6000000001</v>
      </c>
      <c r="M43" s="170">
        <v>1134472.8</v>
      </c>
      <c r="N43" s="184">
        <v>178557</v>
      </c>
      <c r="O43" s="170">
        <v>237144.2</v>
      </c>
      <c r="P43" s="171">
        <v>1796881</v>
      </c>
      <c r="Q43" s="185">
        <v>164232.20000000001</v>
      </c>
    </row>
    <row r="44" spans="1:17" s="172" customFormat="1" ht="66" customHeight="1">
      <c r="A44" s="167" t="s">
        <v>256</v>
      </c>
      <c r="B44" s="183">
        <v>178674.4</v>
      </c>
      <c r="C44" s="169">
        <v>301397.09999999998</v>
      </c>
      <c r="D44" s="184">
        <v>195533.5</v>
      </c>
      <c r="E44" s="169">
        <v>61960.3</v>
      </c>
      <c r="F44" s="184">
        <v>429747.1</v>
      </c>
      <c r="G44" s="169">
        <v>631162.1</v>
      </c>
      <c r="H44" s="184">
        <v>1143163.1000000001</v>
      </c>
      <c r="I44" s="170">
        <v>104754.3</v>
      </c>
      <c r="J44" s="13" t="s">
        <v>2</v>
      </c>
      <c r="K44" s="22" t="s">
        <v>2</v>
      </c>
      <c r="L44" s="171">
        <v>258929.4</v>
      </c>
      <c r="M44" s="170">
        <v>874920.4</v>
      </c>
      <c r="N44" s="184">
        <v>114396</v>
      </c>
      <c r="O44" s="170">
        <v>204610</v>
      </c>
      <c r="P44" s="171">
        <v>345565.4</v>
      </c>
      <c r="Q44" s="185">
        <v>131636.4</v>
      </c>
    </row>
    <row r="45" spans="1:17" ht="30" customHeight="1">
      <c r="A45" s="167" t="s">
        <v>240</v>
      </c>
      <c r="B45" s="183">
        <v>18157.099999999999</v>
      </c>
      <c r="C45" s="169">
        <v>11104</v>
      </c>
      <c r="D45" s="184">
        <v>50302.3</v>
      </c>
      <c r="E45" s="169">
        <v>8341.4</v>
      </c>
      <c r="F45" s="13" t="s">
        <v>2</v>
      </c>
      <c r="G45" s="169">
        <v>17036.7</v>
      </c>
      <c r="H45" s="184">
        <v>231171.8</v>
      </c>
      <c r="I45" s="170">
        <v>1277.0999999999999</v>
      </c>
      <c r="J45" s="171">
        <v>15713.9</v>
      </c>
      <c r="K45" s="170">
        <v>24617.4</v>
      </c>
      <c r="L45" s="171">
        <v>54173.599999999999</v>
      </c>
      <c r="M45" s="170">
        <v>21095.8</v>
      </c>
      <c r="N45" s="13" t="s">
        <v>2</v>
      </c>
      <c r="O45" s="170">
        <v>115336.9</v>
      </c>
      <c r="P45" s="13" t="s">
        <v>2</v>
      </c>
      <c r="Q45" s="14" t="s">
        <v>2</v>
      </c>
    </row>
    <row r="46" spans="1:17" s="186" customFormat="1" ht="30" customHeight="1">
      <c r="A46" s="164" t="s">
        <v>241</v>
      </c>
      <c r="B46" s="179">
        <v>3624349.7</v>
      </c>
      <c r="C46" s="165">
        <v>2338848</v>
      </c>
      <c r="D46" s="180">
        <v>1677503.6</v>
      </c>
      <c r="E46" s="165">
        <v>328445.3</v>
      </c>
      <c r="F46" s="180">
        <v>1801845.3</v>
      </c>
      <c r="G46" s="165">
        <v>3963207.6</v>
      </c>
      <c r="H46" s="180">
        <v>11925874</v>
      </c>
      <c r="I46" s="57">
        <v>714138.8</v>
      </c>
      <c r="J46" s="162">
        <v>1981517.7</v>
      </c>
      <c r="K46" s="57">
        <v>1248776.2</v>
      </c>
      <c r="L46" s="162">
        <v>2907850.4</v>
      </c>
      <c r="M46" s="57">
        <v>4831792.5999999996</v>
      </c>
      <c r="N46" s="180">
        <v>1299554.8</v>
      </c>
      <c r="O46" s="57">
        <v>678756.3</v>
      </c>
      <c r="P46" s="162">
        <v>5950062.5999999996</v>
      </c>
      <c r="Q46" s="181">
        <v>1311304.8</v>
      </c>
    </row>
    <row r="47" spans="1:17" ht="30" customHeight="1">
      <c r="A47" s="167" t="s">
        <v>242</v>
      </c>
      <c r="B47" s="14" t="s">
        <v>2</v>
      </c>
      <c r="C47" s="169">
        <v>1611805.7</v>
      </c>
      <c r="D47" s="184">
        <v>733486.3</v>
      </c>
      <c r="E47" s="169">
        <v>95930.1</v>
      </c>
      <c r="F47" s="184">
        <v>915721.1</v>
      </c>
      <c r="G47" s="169">
        <v>1509177.7</v>
      </c>
      <c r="H47" s="184">
        <v>5168967.8</v>
      </c>
      <c r="I47" s="22" t="s">
        <v>2</v>
      </c>
      <c r="J47" s="171">
        <v>596078.1</v>
      </c>
      <c r="K47" s="170">
        <v>722206.7</v>
      </c>
      <c r="L47" s="171">
        <v>667292.1</v>
      </c>
      <c r="M47" s="170">
        <v>1249851.2</v>
      </c>
      <c r="N47" s="184">
        <v>529160.5</v>
      </c>
      <c r="O47" s="170">
        <v>317077.40000000002</v>
      </c>
      <c r="P47" s="171">
        <v>1803192.1</v>
      </c>
      <c r="Q47" s="185">
        <v>500897.1</v>
      </c>
    </row>
    <row r="48" spans="1:17" s="187" customFormat="1" ht="30" customHeight="1">
      <c r="A48" s="174" t="s">
        <v>243</v>
      </c>
      <c r="B48" s="14" t="s">
        <v>2</v>
      </c>
      <c r="C48" s="22" t="s">
        <v>2</v>
      </c>
      <c r="D48" s="13" t="s">
        <v>2</v>
      </c>
      <c r="E48" s="22" t="s">
        <v>2</v>
      </c>
      <c r="F48" s="13" t="s">
        <v>2</v>
      </c>
      <c r="G48" s="169">
        <v>546688.6</v>
      </c>
      <c r="H48" s="13" t="s">
        <v>2</v>
      </c>
      <c r="I48" s="22" t="s">
        <v>2</v>
      </c>
      <c r="J48" s="13" t="s">
        <v>2</v>
      </c>
      <c r="K48" s="170" t="s">
        <v>104</v>
      </c>
      <c r="L48" s="13" t="s">
        <v>2</v>
      </c>
      <c r="M48" s="170">
        <v>315078.40000000002</v>
      </c>
      <c r="N48" s="13" t="s">
        <v>2</v>
      </c>
      <c r="O48" s="22" t="s">
        <v>2</v>
      </c>
      <c r="P48" s="13" t="s">
        <v>2</v>
      </c>
      <c r="Q48" s="14" t="s">
        <v>2</v>
      </c>
    </row>
    <row r="49" spans="1:17" ht="30" customHeight="1">
      <c r="A49" s="167" t="s">
        <v>244</v>
      </c>
      <c r="B49" s="14" t="s">
        <v>2</v>
      </c>
      <c r="C49" s="169" t="s">
        <v>104</v>
      </c>
      <c r="D49" s="184" t="s">
        <v>104</v>
      </c>
      <c r="E49" s="169" t="s">
        <v>104</v>
      </c>
      <c r="F49" s="184" t="s">
        <v>104</v>
      </c>
      <c r="G49" s="22" t="s">
        <v>2</v>
      </c>
      <c r="H49" s="13" t="s">
        <v>2</v>
      </c>
      <c r="I49" s="170" t="s">
        <v>104</v>
      </c>
      <c r="J49" s="171" t="s">
        <v>104</v>
      </c>
      <c r="K49" s="170" t="s">
        <v>104</v>
      </c>
      <c r="L49" s="171">
        <v>482</v>
      </c>
      <c r="M49" s="170">
        <v>7436.6</v>
      </c>
      <c r="N49" s="184" t="s">
        <v>104</v>
      </c>
      <c r="O49" s="170" t="s">
        <v>104</v>
      </c>
      <c r="P49" s="171" t="s">
        <v>104</v>
      </c>
      <c r="Q49" s="185" t="s">
        <v>104</v>
      </c>
    </row>
    <row r="50" spans="1:17" ht="42" customHeight="1">
      <c r="A50" s="167" t="s">
        <v>257</v>
      </c>
      <c r="B50" s="14" t="s">
        <v>2</v>
      </c>
      <c r="C50" s="169">
        <v>20676.599999999999</v>
      </c>
      <c r="D50" s="13" t="s">
        <v>2</v>
      </c>
      <c r="E50" s="169">
        <v>379.8</v>
      </c>
      <c r="F50" s="13" t="s">
        <v>2</v>
      </c>
      <c r="G50" s="169">
        <v>176905.60000000001</v>
      </c>
      <c r="H50" s="13" t="s">
        <v>2</v>
      </c>
      <c r="I50" s="22" t="s">
        <v>2</v>
      </c>
      <c r="J50" s="171">
        <v>185093.5</v>
      </c>
      <c r="K50" s="22" t="s">
        <v>2</v>
      </c>
      <c r="L50" s="171">
        <v>103326.39999999999</v>
      </c>
      <c r="M50" s="170">
        <v>887180</v>
      </c>
      <c r="N50" s="13" t="s">
        <v>2</v>
      </c>
      <c r="O50" s="170">
        <v>2971.1</v>
      </c>
      <c r="P50" s="13" t="s">
        <v>2</v>
      </c>
      <c r="Q50" s="14" t="s">
        <v>2</v>
      </c>
    </row>
    <row r="51" spans="1:17" ht="30" customHeight="1">
      <c r="A51" s="167" t="s">
        <v>246</v>
      </c>
      <c r="B51" s="14" t="s">
        <v>2</v>
      </c>
      <c r="C51" s="22" t="s">
        <v>2</v>
      </c>
      <c r="D51" s="13" t="s">
        <v>2</v>
      </c>
      <c r="E51" s="22" t="s">
        <v>2</v>
      </c>
      <c r="F51" s="13" t="s">
        <v>2</v>
      </c>
      <c r="G51" s="22" t="s">
        <v>2</v>
      </c>
      <c r="H51" s="13" t="s">
        <v>2</v>
      </c>
      <c r="I51" s="170">
        <v>40130</v>
      </c>
      <c r="J51" s="13" t="s">
        <v>2</v>
      </c>
      <c r="K51" s="22" t="s">
        <v>2</v>
      </c>
      <c r="L51" s="13" t="s">
        <v>2</v>
      </c>
      <c r="M51" s="170">
        <v>69540.2</v>
      </c>
      <c r="N51" s="13" t="s">
        <v>2</v>
      </c>
      <c r="O51" s="22" t="s">
        <v>2</v>
      </c>
      <c r="P51" s="171">
        <v>21178.400000000001</v>
      </c>
      <c r="Q51" s="14" t="s">
        <v>2</v>
      </c>
    </row>
    <row r="52" spans="1:17" ht="53.25" customHeight="1">
      <c r="A52" s="176" t="s">
        <v>247</v>
      </c>
      <c r="B52" s="183">
        <v>336491.8</v>
      </c>
      <c r="C52" s="22" t="s">
        <v>2</v>
      </c>
      <c r="D52" s="13" t="s">
        <v>2</v>
      </c>
      <c r="E52" s="169">
        <v>43185.599999999999</v>
      </c>
      <c r="F52" s="184">
        <v>193505.6</v>
      </c>
      <c r="G52" s="169">
        <v>458669.7</v>
      </c>
      <c r="H52" s="184">
        <v>1108871.6000000001</v>
      </c>
      <c r="I52" s="170">
        <v>73739.100000000006</v>
      </c>
      <c r="J52" s="171">
        <v>387866.7</v>
      </c>
      <c r="K52" s="22" t="s">
        <v>2</v>
      </c>
      <c r="L52" s="171">
        <v>942282.7</v>
      </c>
      <c r="M52" s="170">
        <v>604046.69999999995</v>
      </c>
      <c r="N52" s="184">
        <v>155981.6</v>
      </c>
      <c r="O52" s="22" t="s">
        <v>2</v>
      </c>
      <c r="P52" s="171">
        <v>514551.3</v>
      </c>
      <c r="Q52" s="185">
        <v>205347.5</v>
      </c>
    </row>
    <row r="53" spans="1:17" ht="30" customHeight="1">
      <c r="A53" s="176" t="s">
        <v>248</v>
      </c>
      <c r="B53" s="183">
        <v>491711.4</v>
      </c>
      <c r="C53" s="169">
        <v>318724</v>
      </c>
      <c r="D53" s="184">
        <v>313654.3</v>
      </c>
      <c r="E53" s="22" t="s">
        <v>2</v>
      </c>
      <c r="F53" s="184">
        <v>416039.7</v>
      </c>
      <c r="G53" s="169">
        <v>769560</v>
      </c>
      <c r="H53" s="184">
        <v>759646.1</v>
      </c>
      <c r="I53" s="170">
        <v>136211.5</v>
      </c>
      <c r="J53" s="171">
        <v>606078.6</v>
      </c>
      <c r="K53" s="170">
        <v>163284.9</v>
      </c>
      <c r="L53" s="171">
        <v>668221.69999999995</v>
      </c>
      <c r="M53" s="170">
        <v>688954.5</v>
      </c>
      <c r="N53" s="184">
        <v>136036</v>
      </c>
      <c r="O53" s="170">
        <v>209872.7</v>
      </c>
      <c r="P53" s="171">
        <v>1178032.8999999999</v>
      </c>
      <c r="Q53" s="14" t="s">
        <v>2</v>
      </c>
    </row>
    <row r="54" spans="1:17" ht="30" customHeight="1">
      <c r="A54" s="177" t="s">
        <v>249</v>
      </c>
      <c r="B54" s="183">
        <v>81716.100000000006</v>
      </c>
      <c r="C54" s="22" t="s">
        <v>2</v>
      </c>
      <c r="D54" s="184">
        <v>33242.400000000001</v>
      </c>
      <c r="E54" s="22" t="s">
        <v>2</v>
      </c>
      <c r="F54" s="184">
        <v>70591.100000000006</v>
      </c>
      <c r="G54" s="169">
        <v>137869.20000000001</v>
      </c>
      <c r="H54" s="184">
        <v>38405</v>
      </c>
      <c r="I54" s="170">
        <v>29630.400000000001</v>
      </c>
      <c r="J54" s="171">
        <v>220906.6</v>
      </c>
      <c r="K54" s="170">
        <v>20054.2</v>
      </c>
      <c r="L54" s="171">
        <v>139181.1</v>
      </c>
      <c r="M54" s="170">
        <v>85982</v>
      </c>
      <c r="N54" s="184">
        <v>61262.6</v>
      </c>
      <c r="O54" s="22" t="s">
        <v>2</v>
      </c>
      <c r="P54" s="171">
        <v>182887.7</v>
      </c>
      <c r="Q54" s="14" t="s">
        <v>2</v>
      </c>
    </row>
    <row r="55" spans="1:17" ht="30" customHeight="1">
      <c r="A55" s="176" t="s">
        <v>250</v>
      </c>
      <c r="B55" s="183">
        <v>891235.3</v>
      </c>
      <c r="C55" s="169">
        <v>57367.5</v>
      </c>
      <c r="D55" s="13" t="s">
        <v>2</v>
      </c>
      <c r="E55" s="22" t="s">
        <v>2</v>
      </c>
      <c r="F55" s="184">
        <v>97360.4</v>
      </c>
      <c r="G55" s="169">
        <v>242812</v>
      </c>
      <c r="H55" s="184">
        <v>663413.4</v>
      </c>
      <c r="I55" s="170">
        <v>132964.29999999999</v>
      </c>
      <c r="J55" s="13" t="s">
        <v>2</v>
      </c>
      <c r="K55" s="22" t="s">
        <v>2</v>
      </c>
      <c r="L55" s="171">
        <v>51590.7</v>
      </c>
      <c r="M55" s="170">
        <v>878826.5</v>
      </c>
      <c r="N55" s="184">
        <v>97660</v>
      </c>
      <c r="O55" s="170">
        <v>4483.7</v>
      </c>
      <c r="P55" s="13" t="s">
        <v>2</v>
      </c>
      <c r="Q55" s="14" t="s">
        <v>2</v>
      </c>
    </row>
    <row r="56" spans="1:17" ht="30" customHeight="1">
      <c r="A56" s="188" t="s">
        <v>251</v>
      </c>
      <c r="B56" s="14" t="s">
        <v>2</v>
      </c>
      <c r="C56" s="22" t="s">
        <v>2</v>
      </c>
      <c r="D56" s="13" t="s">
        <v>2</v>
      </c>
      <c r="E56" s="22" t="s">
        <v>2</v>
      </c>
      <c r="F56" s="184">
        <v>22917.3</v>
      </c>
      <c r="G56" s="22" t="s">
        <v>2</v>
      </c>
      <c r="H56" s="13" t="s">
        <v>2</v>
      </c>
      <c r="I56" s="170">
        <v>5903.9</v>
      </c>
      <c r="J56" s="13" t="s">
        <v>2</v>
      </c>
      <c r="K56" s="22" t="s">
        <v>2</v>
      </c>
      <c r="L56" s="171">
        <v>52705</v>
      </c>
      <c r="M56" s="22" t="s">
        <v>2</v>
      </c>
      <c r="N56" s="13" t="s">
        <v>2</v>
      </c>
      <c r="O56" s="22" t="s">
        <v>2</v>
      </c>
      <c r="P56" s="13" t="s">
        <v>2</v>
      </c>
      <c r="Q56" s="14" t="s">
        <v>2</v>
      </c>
    </row>
    <row r="57" spans="1:17" ht="30" customHeight="1">
      <c r="A57" s="188" t="s">
        <v>258</v>
      </c>
      <c r="B57" s="14" t="s">
        <v>2</v>
      </c>
      <c r="C57" s="22" t="s">
        <v>2</v>
      </c>
      <c r="D57" s="13" t="s">
        <v>2</v>
      </c>
      <c r="E57" s="169">
        <v>17.5</v>
      </c>
      <c r="F57" s="184">
        <v>904.7</v>
      </c>
      <c r="G57" s="22" t="s">
        <v>2</v>
      </c>
      <c r="H57" s="13" t="s">
        <v>2</v>
      </c>
      <c r="I57" s="170">
        <v>594.20000000000005</v>
      </c>
      <c r="J57" s="13" t="s">
        <v>2</v>
      </c>
      <c r="K57" s="22" t="s">
        <v>2</v>
      </c>
      <c r="L57" s="171">
        <v>221485.6</v>
      </c>
      <c r="M57" s="22" t="s">
        <v>2</v>
      </c>
      <c r="N57" s="13" t="s">
        <v>2</v>
      </c>
      <c r="O57" s="22" t="s">
        <v>2</v>
      </c>
      <c r="P57" s="13" t="s">
        <v>2</v>
      </c>
      <c r="Q57" s="14" t="s">
        <v>2</v>
      </c>
    </row>
  </sheetData>
  <mergeCells count="3">
    <mergeCell ref="B31:Q31"/>
    <mergeCell ref="A2:Q2"/>
    <mergeCell ref="B4:Q4"/>
  </mergeCells>
  <printOptions horizontalCentered="1"/>
  <pageMargins left="0.39370078740157483" right="0.39370078740157483" top="0.59055118110236227" bottom="0.59055118110236227" header="0.31496062992125984" footer="0.31496062992125984"/>
  <pageSetup paperSize="9" scale="48" fitToHeight="0" orientation="landscape" r:id="rId1"/>
  <headerFooter>
    <oddFooter>&amp;C&amp;9Strona &amp;P z &amp;N</oddFooter>
  </headerFooter>
  <rowBreaks count="1" manualBreakCount="1">
    <brk id="30" max="16" man="1"/>
  </rowBreaks>
  <colBreaks count="1" manualBreakCount="1">
    <brk id="8"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P20"/>
  <sheetViews>
    <sheetView zoomScale="90" zoomScaleNormal="90" workbookViewId="0">
      <pane ySplit="5" topLeftCell="A6" activePane="bottomLeft" state="frozen"/>
      <selection pane="bottomLeft" activeCell="A2" sqref="A2:P2"/>
    </sheetView>
  </sheetViews>
  <sheetFormatPr defaultColWidth="9.140625" defaultRowHeight="12.75"/>
  <cols>
    <col min="1" max="1" width="60" style="126" customWidth="1"/>
    <col min="2" max="16" width="15.7109375" style="126" customWidth="1"/>
    <col min="17" max="16384" width="9.140625" style="126"/>
  </cols>
  <sheetData>
    <row r="2" spans="1:16" ht="30" customHeight="1">
      <c r="A2" s="343" t="s">
        <v>286</v>
      </c>
      <c r="B2" s="343"/>
      <c r="C2" s="343"/>
      <c r="D2" s="343"/>
      <c r="E2" s="343"/>
      <c r="F2" s="343"/>
      <c r="G2" s="343"/>
      <c r="H2" s="343"/>
      <c r="I2" s="343"/>
      <c r="J2" s="343"/>
      <c r="K2" s="343"/>
      <c r="L2" s="343"/>
      <c r="M2" s="343"/>
      <c r="N2" s="343"/>
      <c r="O2" s="343"/>
      <c r="P2" s="343"/>
    </row>
    <row r="3" spans="1:16" ht="33" customHeight="1">
      <c r="A3" s="333" t="s">
        <v>217</v>
      </c>
      <c r="B3" s="345" t="s">
        <v>218</v>
      </c>
      <c r="C3" s="345"/>
      <c r="D3" s="345"/>
      <c r="E3" s="345"/>
      <c r="F3" s="346"/>
      <c r="G3" s="345" t="s">
        <v>219</v>
      </c>
      <c r="H3" s="345"/>
      <c r="I3" s="345"/>
      <c r="J3" s="345"/>
      <c r="K3" s="346"/>
      <c r="L3" s="353" t="s">
        <v>220</v>
      </c>
      <c r="M3" s="345"/>
      <c r="N3" s="345"/>
      <c r="O3" s="345"/>
      <c r="P3" s="345"/>
    </row>
    <row r="4" spans="1:16" ht="33" customHeight="1">
      <c r="A4" s="335"/>
      <c r="B4" s="127">
        <v>2016</v>
      </c>
      <c r="C4" s="127">
        <v>2017</v>
      </c>
      <c r="D4" s="127">
        <v>2018</v>
      </c>
      <c r="E4" s="127">
        <v>2019</v>
      </c>
      <c r="F4" s="128">
        <v>2020</v>
      </c>
      <c r="G4" s="127">
        <v>2016</v>
      </c>
      <c r="H4" s="129">
        <v>2017</v>
      </c>
      <c r="I4" s="129">
        <v>2018</v>
      </c>
      <c r="J4" s="127">
        <v>2019</v>
      </c>
      <c r="K4" s="128">
        <v>2020</v>
      </c>
      <c r="L4" s="130">
        <v>2016</v>
      </c>
      <c r="M4" s="131">
        <v>2017</v>
      </c>
      <c r="N4" s="131">
        <v>2018</v>
      </c>
      <c r="O4" s="130">
        <v>2019</v>
      </c>
      <c r="P4" s="128">
        <v>2020</v>
      </c>
    </row>
    <row r="5" spans="1:16" ht="33" customHeight="1" thickBot="1">
      <c r="A5" s="337"/>
      <c r="B5" s="311" t="s">
        <v>129</v>
      </c>
      <c r="C5" s="354"/>
      <c r="D5" s="354"/>
      <c r="E5" s="354"/>
      <c r="F5" s="354"/>
      <c r="G5" s="354"/>
      <c r="H5" s="354"/>
      <c r="I5" s="354"/>
      <c r="J5" s="354"/>
      <c r="K5" s="354"/>
      <c r="L5" s="354"/>
      <c r="M5" s="354"/>
      <c r="N5" s="354"/>
      <c r="O5" s="354"/>
      <c r="P5" s="354"/>
    </row>
    <row r="6" spans="1:16" ht="30" customHeight="1">
      <c r="A6" s="132" t="s">
        <v>173</v>
      </c>
      <c r="B6" s="16">
        <v>77096295.799999997</v>
      </c>
      <c r="C6" s="133">
        <v>86619605.799999997</v>
      </c>
      <c r="D6" s="133">
        <v>105436459.40000001</v>
      </c>
      <c r="E6" s="134">
        <v>111453128.09999999</v>
      </c>
      <c r="F6" s="135">
        <v>111881686.40000001</v>
      </c>
      <c r="G6" s="22">
        <v>58417138</v>
      </c>
      <c r="H6" s="133">
        <v>66134607.100000001</v>
      </c>
      <c r="I6" s="136">
        <v>83143124.599999994</v>
      </c>
      <c r="J6" s="134">
        <v>88357168.099999994</v>
      </c>
      <c r="K6" s="134">
        <v>90834069</v>
      </c>
      <c r="L6" s="136">
        <v>18679157.799999997</v>
      </c>
      <c r="M6" s="136">
        <v>20484998.699999999</v>
      </c>
      <c r="N6" s="137">
        <v>22293334.800000001</v>
      </c>
      <c r="O6" s="134">
        <v>23095960</v>
      </c>
      <c r="P6" s="138">
        <v>21047617.399999999</v>
      </c>
    </row>
    <row r="7" spans="1:16" ht="30" customHeight="1">
      <c r="A7" s="139" t="s">
        <v>221</v>
      </c>
      <c r="B7" s="38">
        <v>1201007.3</v>
      </c>
      <c r="C7" s="140">
        <v>1503823.5</v>
      </c>
      <c r="D7" s="40">
        <v>1590525.5</v>
      </c>
      <c r="E7" s="40">
        <v>1917494.4</v>
      </c>
      <c r="F7" s="141">
        <v>1927096.4</v>
      </c>
      <c r="G7" s="32">
        <v>807559.7</v>
      </c>
      <c r="H7" s="140">
        <v>848365.1</v>
      </c>
      <c r="I7" s="40">
        <v>1164290.8999999999</v>
      </c>
      <c r="J7" s="40">
        <v>1211506.8</v>
      </c>
      <c r="K7" s="142">
        <v>1118332.1000000001</v>
      </c>
      <c r="L7" s="140">
        <v>393447.6</v>
      </c>
      <c r="M7" s="140">
        <v>655458.4</v>
      </c>
      <c r="N7" s="143">
        <v>426234.6</v>
      </c>
      <c r="O7" s="40">
        <v>705987.6</v>
      </c>
      <c r="P7" s="148">
        <v>808764.3</v>
      </c>
    </row>
    <row r="8" spans="1:16" ht="30" customHeight="1">
      <c r="A8" s="144" t="s">
        <v>180</v>
      </c>
      <c r="B8" s="38">
        <v>75895288.5</v>
      </c>
      <c r="C8" s="140">
        <v>85115782.299999997</v>
      </c>
      <c r="D8" s="40">
        <v>103845933.90000001</v>
      </c>
      <c r="E8" s="40">
        <v>109535633.7</v>
      </c>
      <c r="F8" s="142">
        <v>109954590</v>
      </c>
      <c r="G8" s="32">
        <v>57609578.299999997</v>
      </c>
      <c r="H8" s="140">
        <v>65286242</v>
      </c>
      <c r="I8" s="40">
        <v>81978833.700000003</v>
      </c>
      <c r="J8" s="40">
        <v>87145661.299999997</v>
      </c>
      <c r="K8" s="142">
        <v>89715736.900000006</v>
      </c>
      <c r="L8" s="140">
        <v>18285710.200000003</v>
      </c>
      <c r="M8" s="140">
        <v>19829540.300000001</v>
      </c>
      <c r="N8" s="143">
        <v>21867100.199999999</v>
      </c>
      <c r="O8" s="40">
        <v>22389972.399999999</v>
      </c>
      <c r="P8" s="148">
        <v>20238853.100000001</v>
      </c>
    </row>
    <row r="9" spans="1:16" s="147" customFormat="1" ht="30" customHeight="1">
      <c r="A9" s="145" t="s">
        <v>203</v>
      </c>
      <c r="B9" s="16">
        <v>24850837.199999999</v>
      </c>
      <c r="C9" s="133">
        <v>27060335.800000001</v>
      </c>
      <c r="D9" s="133">
        <v>32821390.600000001</v>
      </c>
      <c r="E9" s="133">
        <v>35149473.299999997</v>
      </c>
      <c r="F9" s="137">
        <v>34010464.299999997</v>
      </c>
      <c r="G9" s="22">
        <v>19898618.5</v>
      </c>
      <c r="H9" s="133">
        <v>21801773.300000001</v>
      </c>
      <c r="I9" s="133">
        <v>26486582.5</v>
      </c>
      <c r="J9" s="133">
        <v>28611008.300000001</v>
      </c>
      <c r="K9" s="133">
        <v>28906134.5</v>
      </c>
      <c r="L9" s="133">
        <v>4952218.7</v>
      </c>
      <c r="M9" s="133">
        <v>5258562.5</v>
      </c>
      <c r="N9" s="137">
        <v>6334808.0999999996</v>
      </c>
      <c r="O9" s="133">
        <v>6538465</v>
      </c>
      <c r="P9" s="146">
        <v>5104329.8</v>
      </c>
    </row>
    <row r="10" spans="1:16" ht="42.75" customHeight="1">
      <c r="A10" s="93" t="s">
        <v>222</v>
      </c>
      <c r="B10" s="38">
        <v>2737203.9</v>
      </c>
      <c r="C10" s="140">
        <v>2862112.4</v>
      </c>
      <c r="D10" s="140">
        <v>4044958.8</v>
      </c>
      <c r="E10" s="140">
        <v>4941154.5999999996</v>
      </c>
      <c r="F10" s="143">
        <v>5089576.0999999996</v>
      </c>
      <c r="G10" s="32">
        <v>2146989.4</v>
      </c>
      <c r="H10" s="140">
        <v>2146421.2000000002</v>
      </c>
      <c r="I10" s="140">
        <v>3064167.7</v>
      </c>
      <c r="J10" s="140">
        <v>3855513.6000000001</v>
      </c>
      <c r="K10" s="140">
        <v>4026154.9</v>
      </c>
      <c r="L10" s="140">
        <v>590214.5</v>
      </c>
      <c r="M10" s="140">
        <v>715691.2</v>
      </c>
      <c r="N10" s="143">
        <v>980791.1</v>
      </c>
      <c r="O10" s="140">
        <v>1085641</v>
      </c>
      <c r="P10" s="148">
        <v>1063421.2</v>
      </c>
    </row>
    <row r="11" spans="1:16" ht="42.75" customHeight="1">
      <c r="A11" s="93" t="s">
        <v>223</v>
      </c>
      <c r="B11" s="38">
        <v>22113633.300000001</v>
      </c>
      <c r="C11" s="140">
        <v>24198223.399999999</v>
      </c>
      <c r="D11" s="140">
        <v>28776431.800000001</v>
      </c>
      <c r="E11" s="140">
        <v>30208318.699999999</v>
      </c>
      <c r="F11" s="143">
        <v>28920888.199999999</v>
      </c>
      <c r="G11" s="32">
        <v>17751629.100000001</v>
      </c>
      <c r="H11" s="140">
        <v>19655352.100000001</v>
      </c>
      <c r="I11" s="140">
        <v>23422414.800000001</v>
      </c>
      <c r="J11" s="140">
        <v>24755494.699999999</v>
      </c>
      <c r="K11" s="140">
        <v>24879979.600000001</v>
      </c>
      <c r="L11" s="140">
        <v>4362004.2</v>
      </c>
      <c r="M11" s="140">
        <v>4542871.3</v>
      </c>
      <c r="N11" s="143">
        <v>5354017</v>
      </c>
      <c r="O11" s="140">
        <v>5452824</v>
      </c>
      <c r="P11" s="148">
        <v>4040908.6</v>
      </c>
    </row>
    <row r="12" spans="1:16" s="147" customFormat="1" ht="30" customHeight="1">
      <c r="A12" s="145" t="s">
        <v>206</v>
      </c>
      <c r="B12" s="16">
        <v>29045869.699999999</v>
      </c>
      <c r="C12" s="133">
        <v>34557070.600000001</v>
      </c>
      <c r="D12" s="133">
        <v>42892434.600000001</v>
      </c>
      <c r="E12" s="133">
        <v>44268083.299999997</v>
      </c>
      <c r="F12" s="137">
        <v>46073366.600000001</v>
      </c>
      <c r="G12" s="22">
        <v>21883716.100000001</v>
      </c>
      <c r="H12" s="133">
        <v>26216556.100000001</v>
      </c>
      <c r="I12" s="133">
        <v>34758742.299999997</v>
      </c>
      <c r="J12" s="133">
        <v>35769539</v>
      </c>
      <c r="K12" s="133">
        <v>37742167.899999999</v>
      </c>
      <c r="L12" s="133">
        <v>7162153.5999999996</v>
      </c>
      <c r="M12" s="133">
        <v>8340514.5</v>
      </c>
      <c r="N12" s="137">
        <v>8133692.2999999998</v>
      </c>
      <c r="O12" s="133">
        <v>8498544.3000000007</v>
      </c>
      <c r="P12" s="146">
        <v>8331198.7000000002</v>
      </c>
    </row>
    <row r="13" spans="1:16" ht="30" customHeight="1">
      <c r="A13" s="121" t="s">
        <v>207</v>
      </c>
      <c r="B13" s="38">
        <v>18937464</v>
      </c>
      <c r="C13" s="140">
        <v>23574097.800000001</v>
      </c>
      <c r="D13" s="140">
        <v>29786455.399999999</v>
      </c>
      <c r="E13" s="140">
        <v>29771602.399999999</v>
      </c>
      <c r="F13" s="143">
        <v>31699862.800000001</v>
      </c>
      <c r="G13" s="32">
        <v>14178191.1</v>
      </c>
      <c r="H13" s="140">
        <v>18006651.600000001</v>
      </c>
      <c r="I13" s="140">
        <v>24414637.899999999</v>
      </c>
      <c r="J13" s="140">
        <v>24154457.100000001</v>
      </c>
      <c r="K13" s="140">
        <v>26094580.800000001</v>
      </c>
      <c r="L13" s="140">
        <v>4759272.9000000004</v>
      </c>
      <c r="M13" s="140">
        <v>5567446.2000000002</v>
      </c>
      <c r="N13" s="143">
        <v>5371817.5</v>
      </c>
      <c r="O13" s="140">
        <v>5617145.2999999998</v>
      </c>
      <c r="P13" s="148">
        <v>5605282</v>
      </c>
    </row>
    <row r="14" spans="1:16" ht="42.75" customHeight="1">
      <c r="A14" s="121" t="s">
        <v>208</v>
      </c>
      <c r="B14" s="38">
        <v>7008910.5</v>
      </c>
      <c r="C14" s="140">
        <v>7555620</v>
      </c>
      <c r="D14" s="140">
        <v>9474495.3000000007</v>
      </c>
      <c r="E14" s="140">
        <v>10787439.1</v>
      </c>
      <c r="F14" s="143">
        <v>10995706.699999999</v>
      </c>
      <c r="G14" s="32">
        <v>5438922.7999999998</v>
      </c>
      <c r="H14" s="140">
        <v>5728945.7000000002</v>
      </c>
      <c r="I14" s="140">
        <v>7705804.4000000004</v>
      </c>
      <c r="J14" s="140">
        <v>9010583.9000000004</v>
      </c>
      <c r="K14" s="140">
        <v>9228088.4000000004</v>
      </c>
      <c r="L14" s="140">
        <v>1569987.7</v>
      </c>
      <c r="M14" s="140">
        <v>1826674.3</v>
      </c>
      <c r="N14" s="143">
        <v>1768690.9</v>
      </c>
      <c r="O14" s="140">
        <v>1776855.2</v>
      </c>
      <c r="P14" s="148">
        <v>1767618.3</v>
      </c>
    </row>
    <row r="15" spans="1:16" ht="42.75" customHeight="1">
      <c r="A15" s="121" t="s">
        <v>224</v>
      </c>
      <c r="B15" s="38">
        <v>3099495.2</v>
      </c>
      <c r="C15" s="140">
        <v>3427352.8</v>
      </c>
      <c r="D15" s="140">
        <v>3631483.9</v>
      </c>
      <c r="E15" s="140">
        <v>3709041.8</v>
      </c>
      <c r="F15" s="143">
        <v>3377797.1</v>
      </c>
      <c r="G15" s="32">
        <v>2266602.2000000002</v>
      </c>
      <c r="H15" s="140">
        <v>2480958.7999999998</v>
      </c>
      <c r="I15" s="140">
        <v>2638300</v>
      </c>
      <c r="J15" s="140">
        <v>2604498</v>
      </c>
      <c r="K15" s="140">
        <v>2419498.7000000002</v>
      </c>
      <c r="L15" s="140">
        <v>832893</v>
      </c>
      <c r="M15" s="140">
        <v>946394</v>
      </c>
      <c r="N15" s="143">
        <v>993183.9</v>
      </c>
      <c r="O15" s="140">
        <v>1104543.8</v>
      </c>
      <c r="P15" s="148">
        <v>958298.4</v>
      </c>
    </row>
    <row r="16" spans="1:16" s="147" customFormat="1" ht="30" customHeight="1">
      <c r="A16" s="149" t="s">
        <v>210</v>
      </c>
      <c r="B16" s="16">
        <v>23199588.899999999</v>
      </c>
      <c r="C16" s="133">
        <v>25002199.399999999</v>
      </c>
      <c r="D16" s="133">
        <v>29722634.199999999</v>
      </c>
      <c r="E16" s="133">
        <v>32035571.5</v>
      </c>
      <c r="F16" s="137">
        <v>31797855.5</v>
      </c>
      <c r="G16" s="22">
        <v>16634803.4</v>
      </c>
      <c r="H16" s="133">
        <v>18116277.699999999</v>
      </c>
      <c r="I16" s="22">
        <v>21897799.800000001</v>
      </c>
      <c r="J16" s="133">
        <v>23976620.800000001</v>
      </c>
      <c r="K16" s="133">
        <v>24185766.600000001</v>
      </c>
      <c r="L16" s="133">
        <v>6564785.5</v>
      </c>
      <c r="M16" s="133">
        <v>6885921.7000000002</v>
      </c>
      <c r="N16" s="137">
        <v>7824834.4000000004</v>
      </c>
      <c r="O16" s="133">
        <v>8058950.7000000002</v>
      </c>
      <c r="P16" s="146">
        <v>7612088.9000000004</v>
      </c>
    </row>
    <row r="17" spans="1:16" ht="30" customHeight="1">
      <c r="A17" s="121" t="s">
        <v>211</v>
      </c>
      <c r="B17" s="38">
        <v>1705404.9</v>
      </c>
      <c r="C17" s="140">
        <v>2039338.7</v>
      </c>
      <c r="D17" s="32">
        <v>2478628.2000000002</v>
      </c>
      <c r="E17" s="140">
        <v>2279151.7999999998</v>
      </c>
      <c r="F17" s="143">
        <v>2586473.6</v>
      </c>
      <c r="G17" s="32">
        <v>1129095.1000000001</v>
      </c>
      <c r="H17" s="140">
        <v>1488117.7</v>
      </c>
      <c r="I17" s="140">
        <v>1863804.3</v>
      </c>
      <c r="J17" s="140">
        <v>1643533.6</v>
      </c>
      <c r="K17" s="140">
        <v>2003367.2</v>
      </c>
      <c r="L17" s="140">
        <v>576309.80000000005</v>
      </c>
      <c r="M17" s="140">
        <v>551221</v>
      </c>
      <c r="N17" s="143">
        <v>614823.9</v>
      </c>
      <c r="O17" s="140">
        <v>635618.19999999995</v>
      </c>
      <c r="P17" s="148">
        <v>583106.4</v>
      </c>
    </row>
    <row r="18" spans="1:16" ht="42.75" customHeight="1">
      <c r="A18" s="121" t="s">
        <v>225</v>
      </c>
      <c r="B18" s="38">
        <v>12805672.199999999</v>
      </c>
      <c r="C18" s="140">
        <v>13915159.9</v>
      </c>
      <c r="D18" s="140">
        <v>15991736.1</v>
      </c>
      <c r="E18" s="140">
        <v>17872684.300000001</v>
      </c>
      <c r="F18" s="143">
        <v>17764037.699999999</v>
      </c>
      <c r="G18" s="32">
        <v>9182224.9000000004</v>
      </c>
      <c r="H18" s="140">
        <v>10091937.4</v>
      </c>
      <c r="I18" s="32">
        <v>11720162.9</v>
      </c>
      <c r="J18" s="140">
        <v>13504277.9</v>
      </c>
      <c r="K18" s="140">
        <v>13498844.699999999</v>
      </c>
      <c r="L18" s="140">
        <v>3623447.3</v>
      </c>
      <c r="M18" s="140">
        <v>3823222.5</v>
      </c>
      <c r="N18" s="143">
        <v>4271573.2</v>
      </c>
      <c r="O18" s="140">
        <v>4368406.4000000004</v>
      </c>
      <c r="P18" s="148">
        <v>4265193</v>
      </c>
    </row>
    <row r="19" spans="1:16" ht="30" customHeight="1">
      <c r="A19" s="121" t="s">
        <v>213</v>
      </c>
      <c r="B19" s="38">
        <v>2470175.1</v>
      </c>
      <c r="C19" s="140">
        <v>2518508.2000000002</v>
      </c>
      <c r="D19" s="32">
        <v>3317841.4</v>
      </c>
      <c r="E19" s="140">
        <v>3731424</v>
      </c>
      <c r="F19" s="143">
        <v>3932042.4</v>
      </c>
      <c r="G19" s="32">
        <v>1496822.6</v>
      </c>
      <c r="H19" s="140">
        <v>1584117.8</v>
      </c>
      <c r="I19" s="140">
        <v>2187636.2000000002</v>
      </c>
      <c r="J19" s="140">
        <v>2509557.2999999998</v>
      </c>
      <c r="K19" s="140">
        <v>2755498.9</v>
      </c>
      <c r="L19" s="140">
        <v>973352.5</v>
      </c>
      <c r="M19" s="140">
        <v>934390.4</v>
      </c>
      <c r="N19" s="143">
        <v>1130205.2</v>
      </c>
      <c r="O19" s="140">
        <v>1221866.7</v>
      </c>
      <c r="P19" s="148">
        <v>1176543.5</v>
      </c>
    </row>
    <row r="20" spans="1:16" ht="30" customHeight="1">
      <c r="A20" s="121" t="s">
        <v>214</v>
      </c>
      <c r="B20" s="38">
        <v>6218336.7000000002</v>
      </c>
      <c r="C20" s="140">
        <v>6529192.5999999996</v>
      </c>
      <c r="D20" s="140">
        <v>7934428.5</v>
      </c>
      <c r="E20" s="140">
        <v>8152311.4000000004</v>
      </c>
      <c r="F20" s="143">
        <v>7515301.7999999998</v>
      </c>
      <c r="G20" s="32">
        <v>4826660.8</v>
      </c>
      <c r="H20" s="140">
        <v>4952104.8</v>
      </c>
      <c r="I20" s="32">
        <v>6126196.4000000004</v>
      </c>
      <c r="J20" s="140">
        <v>6319252</v>
      </c>
      <c r="K20" s="140">
        <v>5928055.7999999998</v>
      </c>
      <c r="L20" s="140">
        <v>1391675.9</v>
      </c>
      <c r="M20" s="140">
        <v>1577087.8</v>
      </c>
      <c r="N20" s="143">
        <v>1808232.1</v>
      </c>
      <c r="O20" s="140">
        <v>1833059.4</v>
      </c>
      <c r="P20" s="148">
        <v>1587246</v>
      </c>
    </row>
  </sheetData>
  <mergeCells count="6">
    <mergeCell ref="A2:P2"/>
    <mergeCell ref="A3:A5"/>
    <mergeCell ref="B3:F3"/>
    <mergeCell ref="G3:K3"/>
    <mergeCell ref="L3:P3"/>
    <mergeCell ref="B5:P5"/>
  </mergeCells>
  <printOptions horizontalCentered="1"/>
  <pageMargins left="0.39370078740157483" right="0.39370078740157483" top="0.59055118110236227" bottom="0.59055118110236227" header="0.31496062992125984" footer="0.31496062992125984"/>
  <pageSetup paperSize="9" scale="47" fitToHeight="0" orientation="landscape" r:id="rId1"/>
  <headerFooter>
    <oddFooter>&amp;C&amp;9Strona &amp;P z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Q31"/>
  <sheetViews>
    <sheetView zoomScale="90" zoomScaleNormal="90" workbookViewId="0">
      <pane ySplit="4" topLeftCell="A5" activePane="bottomLeft" state="frozen"/>
      <selection pane="bottomLeft" activeCell="A2" sqref="A2:Q2"/>
    </sheetView>
  </sheetViews>
  <sheetFormatPr defaultColWidth="10.42578125" defaultRowHeight="12.75"/>
  <cols>
    <col min="1" max="1" width="60" style="123" customWidth="1"/>
    <col min="2" max="2" width="14.28515625" style="124" customWidth="1"/>
    <col min="3" max="3" width="14.28515625" style="109" customWidth="1"/>
    <col min="4" max="4" width="14.28515625" style="125" customWidth="1"/>
    <col min="5" max="17" width="14.28515625" style="109" customWidth="1"/>
    <col min="18" max="16384" width="10.42578125" style="109"/>
  </cols>
  <sheetData>
    <row r="2" spans="1:17" s="100" customFormat="1" ht="30" customHeight="1">
      <c r="A2" s="357" t="s">
        <v>287</v>
      </c>
      <c r="B2" s="357"/>
      <c r="C2" s="357"/>
      <c r="D2" s="357"/>
      <c r="E2" s="357"/>
      <c r="F2" s="357"/>
      <c r="G2" s="357"/>
      <c r="H2" s="357"/>
      <c r="I2" s="357"/>
      <c r="J2" s="357"/>
      <c r="K2" s="357"/>
      <c r="L2" s="357"/>
      <c r="M2" s="357"/>
      <c r="N2" s="357"/>
      <c r="O2" s="357"/>
      <c r="P2" s="357"/>
      <c r="Q2" s="357"/>
    </row>
    <row r="3" spans="1:17" ht="33" customHeight="1">
      <c r="A3" s="101" t="s">
        <v>201</v>
      </c>
      <c r="B3" s="102" t="s">
        <v>35</v>
      </c>
      <c r="C3" s="102" t="s">
        <v>14</v>
      </c>
      <c r="D3" s="103" t="s">
        <v>15</v>
      </c>
      <c r="E3" s="103" t="s">
        <v>16</v>
      </c>
      <c r="F3" s="103" t="s">
        <v>17</v>
      </c>
      <c r="G3" s="102" t="s">
        <v>23</v>
      </c>
      <c r="H3" s="104" t="s">
        <v>24</v>
      </c>
      <c r="I3" s="105" t="s">
        <v>4</v>
      </c>
      <c r="J3" s="105" t="s">
        <v>5</v>
      </c>
      <c r="K3" s="105" t="s">
        <v>6</v>
      </c>
      <c r="L3" s="106" t="s">
        <v>7</v>
      </c>
      <c r="M3" s="106" t="s">
        <v>8</v>
      </c>
      <c r="N3" s="105" t="s">
        <v>9</v>
      </c>
      <c r="O3" s="105" t="s">
        <v>10</v>
      </c>
      <c r="P3" s="107" t="s">
        <v>11</v>
      </c>
      <c r="Q3" s="108" t="s">
        <v>18</v>
      </c>
    </row>
    <row r="4" spans="1:17" ht="60" customHeight="1" thickBot="1">
      <c r="A4" s="110"/>
      <c r="B4" s="351" t="s">
        <v>202</v>
      </c>
      <c r="C4" s="298"/>
      <c r="D4" s="298"/>
      <c r="E4" s="298"/>
      <c r="F4" s="298"/>
      <c r="G4" s="298"/>
      <c r="H4" s="298"/>
      <c r="I4" s="298"/>
      <c r="J4" s="298"/>
      <c r="K4" s="298"/>
      <c r="L4" s="298"/>
      <c r="M4" s="298"/>
      <c r="N4" s="298"/>
      <c r="O4" s="298"/>
      <c r="P4" s="298"/>
      <c r="Q4" s="298"/>
    </row>
    <row r="5" spans="1:17" s="112" customFormat="1" ht="30" customHeight="1">
      <c r="A5" s="111" t="s">
        <v>173</v>
      </c>
      <c r="B5" s="22">
        <v>7637701.9000000004</v>
      </c>
      <c r="C5" s="22">
        <v>5312690.2</v>
      </c>
      <c r="D5" s="22">
        <v>4195968.5</v>
      </c>
      <c r="E5" s="22">
        <v>1328729.2</v>
      </c>
      <c r="F5" s="22">
        <v>5493767.7999999998</v>
      </c>
      <c r="G5" s="22">
        <v>11909315.9</v>
      </c>
      <c r="H5" s="22">
        <v>23875407</v>
      </c>
      <c r="I5" s="22">
        <v>2290343.9</v>
      </c>
      <c r="J5" s="22">
        <v>4852318.0999999996</v>
      </c>
      <c r="K5" s="22">
        <v>2661245.9</v>
      </c>
      <c r="L5" s="22">
        <v>9244290.6999999993</v>
      </c>
      <c r="M5" s="22">
        <v>12229099</v>
      </c>
      <c r="N5" s="22">
        <v>2758960.2</v>
      </c>
      <c r="O5" s="22">
        <v>2676972</v>
      </c>
      <c r="P5" s="22">
        <v>12336848.800000001</v>
      </c>
      <c r="Q5" s="13">
        <v>3078027.3</v>
      </c>
    </row>
    <row r="6" spans="1:17" s="115" customFormat="1" ht="30" customHeight="1">
      <c r="A6" s="113" t="s">
        <v>203</v>
      </c>
      <c r="B6" s="22">
        <v>1913159.9</v>
      </c>
      <c r="C6" s="22">
        <v>1661413.8</v>
      </c>
      <c r="D6" s="22">
        <v>1411741.6</v>
      </c>
      <c r="E6" s="114">
        <v>353563.2</v>
      </c>
      <c r="F6" s="22">
        <v>2397430.7000000002</v>
      </c>
      <c r="G6" s="22">
        <v>4325552.3</v>
      </c>
      <c r="H6" s="22">
        <v>5213834.2</v>
      </c>
      <c r="I6" s="22">
        <v>812684.1</v>
      </c>
      <c r="J6" s="22">
        <v>1676454.3</v>
      </c>
      <c r="K6" s="22">
        <v>963423.6</v>
      </c>
      <c r="L6" s="22">
        <v>3529780.5</v>
      </c>
      <c r="M6" s="22">
        <v>3499079.9</v>
      </c>
      <c r="N6" s="22">
        <v>789906.7</v>
      </c>
      <c r="O6" s="22">
        <v>1189978</v>
      </c>
      <c r="P6" s="22">
        <v>3323045.5</v>
      </c>
      <c r="Q6" s="13">
        <v>949416</v>
      </c>
    </row>
    <row r="7" spans="1:17" s="115" customFormat="1" ht="42.75" customHeight="1">
      <c r="A7" s="116" t="s">
        <v>204</v>
      </c>
      <c r="B7" s="32">
        <v>319040.90000000002</v>
      </c>
      <c r="C7" s="32">
        <v>82728.800000000003</v>
      </c>
      <c r="D7" s="32">
        <v>295454.59999999998</v>
      </c>
      <c r="E7" s="117">
        <v>42343.3</v>
      </c>
      <c r="F7" s="32">
        <v>457509</v>
      </c>
      <c r="G7" s="32">
        <v>643229.69999999995</v>
      </c>
      <c r="H7" s="32">
        <v>614844.4</v>
      </c>
      <c r="I7" s="32">
        <v>63800.3</v>
      </c>
      <c r="J7" s="32">
        <v>140860.1</v>
      </c>
      <c r="K7" s="32">
        <v>57148.1</v>
      </c>
      <c r="L7" s="32">
        <v>648564.4</v>
      </c>
      <c r="M7" s="32">
        <v>771153</v>
      </c>
      <c r="N7" s="32">
        <v>113912.9</v>
      </c>
      <c r="O7" s="32">
        <v>221355</v>
      </c>
      <c r="P7" s="32">
        <v>412618.4</v>
      </c>
      <c r="Q7" s="30">
        <v>205013.2</v>
      </c>
    </row>
    <row r="8" spans="1:17" s="115" customFormat="1" ht="42.75" customHeight="1">
      <c r="A8" s="116" t="s">
        <v>205</v>
      </c>
      <c r="B8" s="32">
        <v>1594119</v>
      </c>
      <c r="C8" s="32">
        <v>1578685</v>
      </c>
      <c r="D8" s="32">
        <v>1116287</v>
      </c>
      <c r="E8" s="32">
        <v>311219.90000000002</v>
      </c>
      <c r="F8" s="32">
        <v>1939921.7</v>
      </c>
      <c r="G8" s="32">
        <v>3682322.6</v>
      </c>
      <c r="H8" s="32">
        <v>4598989.8</v>
      </c>
      <c r="I8" s="32">
        <v>748883.8</v>
      </c>
      <c r="J8" s="32">
        <v>1535594.2</v>
      </c>
      <c r="K8" s="32">
        <v>906275.5</v>
      </c>
      <c r="L8" s="32">
        <v>2881216.1</v>
      </c>
      <c r="M8" s="32">
        <v>2727926.9</v>
      </c>
      <c r="N8" s="32">
        <v>675993.8</v>
      </c>
      <c r="O8" s="32">
        <v>968623</v>
      </c>
      <c r="P8" s="32">
        <v>2910427.1</v>
      </c>
      <c r="Q8" s="30">
        <v>744402.8</v>
      </c>
    </row>
    <row r="9" spans="1:17" s="115" customFormat="1" ht="25.5">
      <c r="A9" s="113" t="s">
        <v>206</v>
      </c>
      <c r="B9" s="22">
        <v>3441014.9</v>
      </c>
      <c r="C9" s="22">
        <v>2303600.4</v>
      </c>
      <c r="D9" s="22">
        <v>1660012.6</v>
      </c>
      <c r="E9" s="22">
        <v>485083.4</v>
      </c>
      <c r="F9" s="22">
        <v>1510138.9</v>
      </c>
      <c r="G9" s="22">
        <v>4013253.7</v>
      </c>
      <c r="H9" s="22">
        <v>12267810.699999999</v>
      </c>
      <c r="I9" s="22">
        <v>493874.2</v>
      </c>
      <c r="J9" s="22">
        <v>1631725.2</v>
      </c>
      <c r="K9" s="22">
        <v>935188.6</v>
      </c>
      <c r="L9" s="22">
        <v>3113986.7</v>
      </c>
      <c r="M9" s="22">
        <v>5017830.2</v>
      </c>
      <c r="N9" s="22">
        <v>1049289.5</v>
      </c>
      <c r="O9" s="22">
        <v>648008.4</v>
      </c>
      <c r="P9" s="22">
        <v>6316507.2999999998</v>
      </c>
      <c r="Q9" s="13">
        <v>1186041.8999999999</v>
      </c>
    </row>
    <row r="10" spans="1:17" s="115" customFormat="1" ht="30" customHeight="1">
      <c r="A10" s="118" t="s">
        <v>207</v>
      </c>
      <c r="B10" s="32">
        <v>2667845.4</v>
      </c>
      <c r="C10" s="32">
        <v>1763142.5</v>
      </c>
      <c r="D10" s="32">
        <v>962423.6</v>
      </c>
      <c r="E10" s="32">
        <v>269832.90000000002</v>
      </c>
      <c r="F10" s="32">
        <v>884110.1</v>
      </c>
      <c r="G10" s="32">
        <v>2659846.5</v>
      </c>
      <c r="H10" s="32">
        <v>10198322.9</v>
      </c>
      <c r="I10" s="32">
        <v>362471.9</v>
      </c>
      <c r="J10" s="32">
        <v>861461.4</v>
      </c>
      <c r="K10" s="32">
        <v>632809</v>
      </c>
      <c r="L10" s="32">
        <v>1510458.8</v>
      </c>
      <c r="M10" s="32">
        <v>2989240.6</v>
      </c>
      <c r="N10" s="32">
        <v>732678.3</v>
      </c>
      <c r="O10" s="32">
        <v>314757.2</v>
      </c>
      <c r="P10" s="32">
        <v>4313815</v>
      </c>
      <c r="Q10" s="30">
        <v>576646.69999999995</v>
      </c>
    </row>
    <row r="11" spans="1:17" s="115" customFormat="1" ht="42.75" customHeight="1">
      <c r="A11" s="118" t="s">
        <v>208</v>
      </c>
      <c r="B11" s="32">
        <v>614248.4</v>
      </c>
      <c r="C11" s="32">
        <v>501100.3</v>
      </c>
      <c r="D11" s="32">
        <v>492389.3</v>
      </c>
      <c r="E11" s="32">
        <v>170278.3</v>
      </c>
      <c r="F11" s="32">
        <v>482065.2</v>
      </c>
      <c r="G11" s="32">
        <v>1147544.7</v>
      </c>
      <c r="H11" s="32">
        <v>1716677</v>
      </c>
      <c r="I11" s="32">
        <v>101033</v>
      </c>
      <c r="J11" s="32">
        <v>701061.4</v>
      </c>
      <c r="K11" s="32">
        <v>277934.7</v>
      </c>
      <c r="L11" s="32">
        <v>1347220.3</v>
      </c>
      <c r="M11" s="32">
        <v>1103366.1000000001</v>
      </c>
      <c r="N11" s="32">
        <v>222343.7</v>
      </c>
      <c r="O11" s="32">
        <v>294273.3</v>
      </c>
      <c r="P11" s="32">
        <v>1496407</v>
      </c>
      <c r="Q11" s="30">
        <v>327764</v>
      </c>
    </row>
    <row r="12" spans="1:17" s="119" customFormat="1" ht="42.75" customHeight="1">
      <c r="A12" s="118" t="s">
        <v>209</v>
      </c>
      <c r="B12" s="32">
        <v>158921.1</v>
      </c>
      <c r="C12" s="32">
        <v>39357.599999999999</v>
      </c>
      <c r="D12" s="32">
        <v>205199.7</v>
      </c>
      <c r="E12" s="32">
        <v>44972.2</v>
      </c>
      <c r="F12" s="32">
        <v>143963.6</v>
      </c>
      <c r="G12" s="32">
        <v>205862.5</v>
      </c>
      <c r="H12" s="32">
        <v>352810.8</v>
      </c>
      <c r="I12" s="32">
        <v>30369.3</v>
      </c>
      <c r="J12" s="32">
        <v>69202.399999999994</v>
      </c>
      <c r="K12" s="32">
        <v>24444.9</v>
      </c>
      <c r="L12" s="32">
        <v>256307.6</v>
      </c>
      <c r="M12" s="32">
        <v>925223.5</v>
      </c>
      <c r="N12" s="32">
        <v>94267.5</v>
      </c>
      <c r="O12" s="32">
        <v>38977.9</v>
      </c>
      <c r="P12" s="32">
        <v>506285.3</v>
      </c>
      <c r="Q12" s="30">
        <v>281631.2</v>
      </c>
    </row>
    <row r="13" spans="1:17" s="119" customFormat="1" ht="30" customHeight="1">
      <c r="A13" s="120" t="s">
        <v>210</v>
      </c>
      <c r="B13" s="22">
        <v>2283527.1</v>
      </c>
      <c r="C13" s="22">
        <v>1347676</v>
      </c>
      <c r="D13" s="22">
        <v>1124214.3</v>
      </c>
      <c r="E13" s="22">
        <v>490082.6</v>
      </c>
      <c r="F13" s="22">
        <v>1586198.2</v>
      </c>
      <c r="G13" s="22">
        <v>3570509.9</v>
      </c>
      <c r="H13" s="22">
        <v>6393762.0999999996</v>
      </c>
      <c r="I13" s="22">
        <v>983785.6</v>
      </c>
      <c r="J13" s="22">
        <v>1544138.6</v>
      </c>
      <c r="K13" s="22">
        <v>762633.7</v>
      </c>
      <c r="L13" s="22">
        <v>2600523.5</v>
      </c>
      <c r="M13" s="22">
        <v>3712188.9</v>
      </c>
      <c r="N13" s="22">
        <v>919764</v>
      </c>
      <c r="O13" s="22">
        <v>838985.6</v>
      </c>
      <c r="P13" s="22">
        <v>2697296</v>
      </c>
      <c r="Q13" s="13">
        <v>942569.4</v>
      </c>
    </row>
    <row r="14" spans="1:17" s="119" customFormat="1" ht="30" customHeight="1">
      <c r="A14" s="118" t="s">
        <v>211</v>
      </c>
      <c r="B14" s="32">
        <v>88649.3</v>
      </c>
      <c r="C14" s="32">
        <v>96422.5</v>
      </c>
      <c r="D14" s="32">
        <v>171293.3</v>
      </c>
      <c r="E14" s="32">
        <v>20811.8</v>
      </c>
      <c r="F14" s="32">
        <v>61316.1</v>
      </c>
      <c r="G14" s="32">
        <v>288843.8</v>
      </c>
      <c r="H14" s="32">
        <v>734662</v>
      </c>
      <c r="I14" s="32">
        <v>94532.3</v>
      </c>
      <c r="J14" s="32">
        <v>97019.7</v>
      </c>
      <c r="K14" s="32">
        <v>61154.400000000001</v>
      </c>
      <c r="L14" s="32">
        <v>185918.7</v>
      </c>
      <c r="M14" s="32">
        <v>233135.5</v>
      </c>
      <c r="N14" s="32">
        <v>83463.5</v>
      </c>
      <c r="O14" s="32">
        <v>51629.599999999999</v>
      </c>
      <c r="P14" s="32">
        <v>229302.8</v>
      </c>
      <c r="Q14" s="30">
        <v>88318.3</v>
      </c>
    </row>
    <row r="15" spans="1:17" s="119" customFormat="1" ht="42.75" customHeight="1">
      <c r="A15" s="118" t="s">
        <v>212</v>
      </c>
      <c r="B15" s="32">
        <v>1116979.1000000001</v>
      </c>
      <c r="C15" s="32">
        <v>824618.4</v>
      </c>
      <c r="D15" s="32">
        <v>688786.1</v>
      </c>
      <c r="E15" s="32">
        <v>317677.3</v>
      </c>
      <c r="F15" s="32">
        <v>848639.8</v>
      </c>
      <c r="G15" s="32">
        <v>1897082.7</v>
      </c>
      <c r="H15" s="32">
        <v>3635464.1</v>
      </c>
      <c r="I15" s="32">
        <v>679049.1</v>
      </c>
      <c r="J15" s="32">
        <v>1103589.5</v>
      </c>
      <c r="K15" s="32">
        <v>567508.19999999995</v>
      </c>
      <c r="L15" s="32">
        <v>1414326</v>
      </c>
      <c r="M15" s="32">
        <v>1952852.2</v>
      </c>
      <c r="N15" s="32">
        <v>402276.1</v>
      </c>
      <c r="O15" s="32">
        <v>380499.9</v>
      </c>
      <c r="P15" s="32">
        <v>1367747.8</v>
      </c>
      <c r="Q15" s="30">
        <v>566941.4</v>
      </c>
    </row>
    <row r="16" spans="1:17" ht="30" customHeight="1">
      <c r="A16" s="118" t="s">
        <v>213</v>
      </c>
      <c r="B16" s="32">
        <v>164275.20000000001</v>
      </c>
      <c r="C16" s="32">
        <v>175835.9</v>
      </c>
      <c r="D16" s="32">
        <v>155641.1</v>
      </c>
      <c r="E16" s="32">
        <v>80496.600000000006</v>
      </c>
      <c r="F16" s="32">
        <v>227510.6</v>
      </c>
      <c r="G16" s="32">
        <v>430884.1</v>
      </c>
      <c r="H16" s="32">
        <v>636864.1</v>
      </c>
      <c r="I16" s="32">
        <v>89321.7</v>
      </c>
      <c r="J16" s="32">
        <v>174292.8</v>
      </c>
      <c r="K16" s="32">
        <v>114364.7</v>
      </c>
      <c r="L16" s="32">
        <v>635790</v>
      </c>
      <c r="M16" s="32">
        <v>343917</v>
      </c>
      <c r="N16" s="32">
        <v>142876.70000000001</v>
      </c>
      <c r="O16" s="32">
        <v>108631.7</v>
      </c>
      <c r="P16" s="32">
        <v>340452.3</v>
      </c>
      <c r="Q16" s="30">
        <v>110887.9</v>
      </c>
    </row>
    <row r="17" spans="1:17" ht="30" customHeight="1">
      <c r="A17" s="266" t="s">
        <v>214</v>
      </c>
      <c r="B17" s="267">
        <v>913623.5</v>
      </c>
      <c r="C17" s="267">
        <v>250799.2</v>
      </c>
      <c r="D17" s="267">
        <v>108493.8</v>
      </c>
      <c r="E17" s="267">
        <v>71096.899999999994</v>
      </c>
      <c r="F17" s="267">
        <v>448731.7</v>
      </c>
      <c r="G17" s="267">
        <v>953699.3</v>
      </c>
      <c r="H17" s="267">
        <v>1386771.9</v>
      </c>
      <c r="I17" s="267">
        <v>120882.5</v>
      </c>
      <c r="J17" s="267">
        <v>169236.6</v>
      </c>
      <c r="K17" s="267">
        <v>19606.400000000001</v>
      </c>
      <c r="L17" s="267">
        <v>364488.8</v>
      </c>
      <c r="M17" s="267">
        <v>1182284.2</v>
      </c>
      <c r="N17" s="267">
        <v>291147.7</v>
      </c>
      <c r="O17" s="267">
        <v>298224.40000000002</v>
      </c>
      <c r="P17" s="267">
        <v>759793.1</v>
      </c>
      <c r="Q17" s="268">
        <v>176421.8</v>
      </c>
    </row>
    <row r="18" spans="1:17" ht="37.5" customHeight="1">
      <c r="A18" s="122"/>
      <c r="B18" s="355" t="s">
        <v>215</v>
      </c>
      <c r="C18" s="356"/>
      <c r="D18" s="356"/>
      <c r="E18" s="356"/>
      <c r="F18" s="356"/>
      <c r="G18" s="356"/>
      <c r="H18" s="356"/>
      <c r="I18" s="356"/>
      <c r="J18" s="356"/>
      <c r="K18" s="356"/>
      <c r="L18" s="356"/>
      <c r="M18" s="356"/>
      <c r="N18" s="356"/>
      <c r="O18" s="356"/>
      <c r="P18" s="356"/>
      <c r="Q18" s="356"/>
    </row>
    <row r="19" spans="1:17" ht="30" customHeight="1">
      <c r="A19" s="111" t="s">
        <v>216</v>
      </c>
      <c r="B19" s="22">
        <v>5643324.0999999996</v>
      </c>
      <c r="C19" s="22">
        <v>4001205.4</v>
      </c>
      <c r="D19" s="22">
        <v>3427901.5</v>
      </c>
      <c r="E19" s="22">
        <v>805185.9</v>
      </c>
      <c r="F19" s="22">
        <v>4639183.3</v>
      </c>
      <c r="G19" s="22">
        <v>9100988.3000000007</v>
      </c>
      <c r="H19" s="22">
        <v>20783396.300000001</v>
      </c>
      <c r="I19" s="22">
        <v>1914082.8</v>
      </c>
      <c r="J19" s="22">
        <v>4157595.7</v>
      </c>
      <c r="K19" s="22">
        <v>2516498.1</v>
      </c>
      <c r="L19" s="22">
        <v>7217909.7999999998</v>
      </c>
      <c r="M19" s="22">
        <v>8863772.8000000007</v>
      </c>
      <c r="N19" s="22">
        <v>2277466.2999999998</v>
      </c>
      <c r="O19" s="22">
        <v>2270518.2999999998</v>
      </c>
      <c r="P19" s="22">
        <v>10737004.300000001</v>
      </c>
      <c r="Q19" s="14">
        <v>2478036.1</v>
      </c>
    </row>
    <row r="20" spans="1:17" ht="30" customHeight="1">
      <c r="A20" s="113" t="s">
        <v>203</v>
      </c>
      <c r="B20" s="22">
        <v>1474624.8</v>
      </c>
      <c r="C20" s="22">
        <v>1198508.8</v>
      </c>
      <c r="D20" s="22">
        <v>1174530.1000000001</v>
      </c>
      <c r="E20" s="114">
        <v>209131</v>
      </c>
      <c r="F20" s="22">
        <v>2249757.2999999998</v>
      </c>
      <c r="G20" s="22">
        <v>3526366.1</v>
      </c>
      <c r="H20" s="22">
        <v>4829673.3</v>
      </c>
      <c r="I20" s="22">
        <v>732086.6</v>
      </c>
      <c r="J20" s="22">
        <v>1506434.4</v>
      </c>
      <c r="K20" s="22">
        <v>951375.6</v>
      </c>
      <c r="L20" s="22">
        <v>2921274.8</v>
      </c>
      <c r="M20" s="22">
        <v>2608195.7999999998</v>
      </c>
      <c r="N20" s="22">
        <v>651444.69999999995</v>
      </c>
      <c r="O20" s="22">
        <v>1082272.3999999999</v>
      </c>
      <c r="P20" s="22">
        <v>2955494.6</v>
      </c>
      <c r="Q20" s="14">
        <v>834964.2</v>
      </c>
    </row>
    <row r="21" spans="1:17" ht="42.75" customHeight="1">
      <c r="A21" s="116" t="s">
        <v>204</v>
      </c>
      <c r="B21" s="32">
        <v>249761.5</v>
      </c>
      <c r="C21" s="32" t="s">
        <v>2</v>
      </c>
      <c r="D21" s="32">
        <v>262483.8</v>
      </c>
      <c r="E21" s="32">
        <v>23851.200000000001</v>
      </c>
      <c r="F21" s="32">
        <v>436027.4</v>
      </c>
      <c r="G21" s="32">
        <v>529784.1</v>
      </c>
      <c r="H21" s="32">
        <v>527393.1</v>
      </c>
      <c r="I21" s="32">
        <v>42388.9</v>
      </c>
      <c r="J21" s="32" t="s">
        <v>2</v>
      </c>
      <c r="K21" s="32" t="s">
        <v>2</v>
      </c>
      <c r="L21" s="32" t="s">
        <v>2</v>
      </c>
      <c r="M21" s="32">
        <v>591357.30000000005</v>
      </c>
      <c r="N21" s="32">
        <v>102149.6</v>
      </c>
      <c r="O21" s="32" t="s">
        <v>2</v>
      </c>
      <c r="P21" s="32">
        <v>234383.9</v>
      </c>
      <c r="Q21" s="31">
        <v>166337.70000000001</v>
      </c>
    </row>
    <row r="22" spans="1:17" ht="42.75" customHeight="1">
      <c r="A22" s="116" t="s">
        <v>205</v>
      </c>
      <c r="B22" s="32">
        <v>1224863.3</v>
      </c>
      <c r="C22" s="32" t="s">
        <v>2</v>
      </c>
      <c r="D22" s="32">
        <v>912046.3</v>
      </c>
      <c r="E22" s="32">
        <v>185279.8</v>
      </c>
      <c r="F22" s="32">
        <v>1813729.9</v>
      </c>
      <c r="G22" s="32">
        <v>2996582</v>
      </c>
      <c r="H22" s="32">
        <v>4302280.2</v>
      </c>
      <c r="I22" s="32">
        <v>689697.7</v>
      </c>
      <c r="J22" s="32" t="s">
        <v>2</v>
      </c>
      <c r="K22" s="32" t="s">
        <v>2</v>
      </c>
      <c r="L22" s="32" t="s">
        <v>2</v>
      </c>
      <c r="M22" s="32">
        <v>2016838.5</v>
      </c>
      <c r="N22" s="32">
        <v>549295.1</v>
      </c>
      <c r="O22" s="32" t="s">
        <v>2</v>
      </c>
      <c r="P22" s="32">
        <v>2721110.7</v>
      </c>
      <c r="Q22" s="31">
        <v>668626.5</v>
      </c>
    </row>
    <row r="23" spans="1:17" ht="30" customHeight="1">
      <c r="A23" s="113" t="s">
        <v>206</v>
      </c>
      <c r="B23" s="22">
        <v>2384825.7999999998</v>
      </c>
      <c r="C23" s="22">
        <v>2032752</v>
      </c>
      <c r="D23" s="22">
        <v>1255576.3999999999</v>
      </c>
      <c r="E23" s="22">
        <v>274044.59999999998</v>
      </c>
      <c r="F23" s="22">
        <v>1222450.8</v>
      </c>
      <c r="G23" s="22">
        <v>2977685.9</v>
      </c>
      <c r="H23" s="22">
        <v>11105829.300000001</v>
      </c>
      <c r="I23" s="22">
        <v>418156.3</v>
      </c>
      <c r="J23" s="22">
        <v>1320231.3999999999</v>
      </c>
      <c r="K23" s="22">
        <v>869085.7</v>
      </c>
      <c r="L23" s="22">
        <v>2340285.6</v>
      </c>
      <c r="M23" s="22">
        <v>3506936.2</v>
      </c>
      <c r="N23" s="22">
        <v>870444</v>
      </c>
      <c r="O23" s="22">
        <v>460551.5</v>
      </c>
      <c r="P23" s="22">
        <v>5658832.2999999998</v>
      </c>
      <c r="Q23" s="14">
        <v>1044480.1</v>
      </c>
    </row>
    <row r="24" spans="1:17" ht="30" customHeight="1">
      <c r="A24" s="118" t="s">
        <v>207</v>
      </c>
      <c r="B24" s="32">
        <v>1791822.9</v>
      </c>
      <c r="C24" s="32">
        <v>1576583.9</v>
      </c>
      <c r="D24" s="32">
        <v>640576.30000000005</v>
      </c>
      <c r="E24" s="32" t="s">
        <v>2</v>
      </c>
      <c r="F24" s="32">
        <v>801871.8</v>
      </c>
      <c r="G24" s="32">
        <v>2041860.1</v>
      </c>
      <c r="H24" s="32">
        <v>9296174.0999999996</v>
      </c>
      <c r="I24" s="32">
        <v>303957.5</v>
      </c>
      <c r="J24" s="32">
        <v>652693.5</v>
      </c>
      <c r="K24" s="32">
        <v>578506.6</v>
      </c>
      <c r="L24" s="32">
        <v>850074</v>
      </c>
      <c r="M24" s="32">
        <v>2211513.7999999998</v>
      </c>
      <c r="N24" s="32">
        <v>620792.80000000005</v>
      </c>
      <c r="O24" s="32">
        <v>281624.7</v>
      </c>
      <c r="P24" s="32">
        <v>3840756.7</v>
      </c>
      <c r="Q24" s="31" t="s">
        <v>2</v>
      </c>
    </row>
    <row r="25" spans="1:17" ht="42.75" customHeight="1">
      <c r="A25" s="118" t="s">
        <v>208</v>
      </c>
      <c r="B25" s="32">
        <v>486002.1</v>
      </c>
      <c r="C25" s="32" t="s">
        <v>2</v>
      </c>
      <c r="D25" s="32" t="s">
        <v>2</v>
      </c>
      <c r="E25" s="32" t="s">
        <v>2</v>
      </c>
      <c r="F25" s="32">
        <v>291471.8</v>
      </c>
      <c r="G25" s="32">
        <v>832127.9</v>
      </c>
      <c r="H25" s="32">
        <v>1533215</v>
      </c>
      <c r="I25" s="32">
        <v>83829.5</v>
      </c>
      <c r="J25" s="32">
        <v>606698.30000000005</v>
      </c>
      <c r="K25" s="32" t="s">
        <v>2</v>
      </c>
      <c r="L25" s="32">
        <v>1262662.1000000001</v>
      </c>
      <c r="M25" s="32">
        <v>852427</v>
      </c>
      <c r="N25" s="32">
        <v>184001</v>
      </c>
      <c r="O25" s="32" t="s">
        <v>2</v>
      </c>
      <c r="P25" s="32">
        <v>1353111.5</v>
      </c>
      <c r="Q25" s="31" t="s">
        <v>2</v>
      </c>
    </row>
    <row r="26" spans="1:17" ht="42.75" customHeight="1">
      <c r="A26" s="118" t="s">
        <v>209</v>
      </c>
      <c r="B26" s="32">
        <v>107000.8</v>
      </c>
      <c r="C26" s="32" t="s">
        <v>2</v>
      </c>
      <c r="D26" s="32" t="s">
        <v>2</v>
      </c>
      <c r="E26" s="32" t="s">
        <v>2</v>
      </c>
      <c r="F26" s="32">
        <v>129107.2</v>
      </c>
      <c r="G26" s="32">
        <v>103697.9</v>
      </c>
      <c r="H26" s="32">
        <v>276440.2</v>
      </c>
      <c r="I26" s="32">
        <v>30369.3</v>
      </c>
      <c r="J26" s="32">
        <v>60839.6</v>
      </c>
      <c r="K26" s="32" t="s">
        <v>2</v>
      </c>
      <c r="L26" s="32">
        <v>227549.5</v>
      </c>
      <c r="M26" s="32">
        <v>442995.4</v>
      </c>
      <c r="N26" s="32">
        <v>65650.2</v>
      </c>
      <c r="O26" s="32" t="s">
        <v>2</v>
      </c>
      <c r="P26" s="32">
        <v>464964.1</v>
      </c>
      <c r="Q26" s="31" t="s">
        <v>2</v>
      </c>
    </row>
    <row r="27" spans="1:17" ht="30" customHeight="1">
      <c r="A27" s="120" t="s">
        <v>210</v>
      </c>
      <c r="B27" s="22">
        <v>1783873.5</v>
      </c>
      <c r="C27" s="22">
        <v>769944.6</v>
      </c>
      <c r="D27" s="22">
        <v>997795</v>
      </c>
      <c r="E27" s="22">
        <v>322010.3</v>
      </c>
      <c r="F27" s="22">
        <v>1166975.2</v>
      </c>
      <c r="G27" s="22">
        <v>2596936.2999999998</v>
      </c>
      <c r="H27" s="22">
        <v>4847893.7</v>
      </c>
      <c r="I27" s="22">
        <v>763839.9</v>
      </c>
      <c r="J27" s="22">
        <v>1330929.8999999999</v>
      </c>
      <c r="K27" s="22">
        <v>696036.8</v>
      </c>
      <c r="L27" s="22">
        <v>1956349.4</v>
      </c>
      <c r="M27" s="22">
        <v>2748640.8</v>
      </c>
      <c r="N27" s="22">
        <v>755577.6</v>
      </c>
      <c r="O27" s="22">
        <v>727694.4</v>
      </c>
      <c r="P27" s="22">
        <v>2122677.4</v>
      </c>
      <c r="Q27" s="14">
        <v>598591.80000000005</v>
      </c>
    </row>
    <row r="28" spans="1:17" ht="30" customHeight="1">
      <c r="A28" s="118" t="s">
        <v>211</v>
      </c>
      <c r="B28" s="32" t="s">
        <v>2</v>
      </c>
      <c r="C28" s="32" t="s">
        <v>2</v>
      </c>
      <c r="D28" s="32" t="s">
        <v>2</v>
      </c>
      <c r="E28" s="32" t="s">
        <v>104</v>
      </c>
      <c r="F28" s="32">
        <v>57281.599999999999</v>
      </c>
      <c r="G28" s="32">
        <v>231815.8</v>
      </c>
      <c r="H28" s="32">
        <v>605339.1</v>
      </c>
      <c r="I28" s="32" t="s">
        <v>2</v>
      </c>
      <c r="J28" s="32">
        <v>87034.2</v>
      </c>
      <c r="K28" s="32" t="s">
        <v>2</v>
      </c>
      <c r="L28" s="32">
        <v>109882.7</v>
      </c>
      <c r="M28" s="32">
        <v>123090.4</v>
      </c>
      <c r="N28" s="32">
        <v>74012.5</v>
      </c>
      <c r="O28" s="32" t="s">
        <v>2</v>
      </c>
      <c r="P28" s="32" t="s">
        <v>2</v>
      </c>
      <c r="Q28" s="31" t="s">
        <v>2</v>
      </c>
    </row>
    <row r="29" spans="1:17" ht="42.75" customHeight="1">
      <c r="A29" s="118" t="s">
        <v>212</v>
      </c>
      <c r="B29" s="32">
        <v>739490.9</v>
      </c>
      <c r="C29" s="32">
        <v>561992.69999999995</v>
      </c>
      <c r="D29" s="32">
        <v>606280.80000000005</v>
      </c>
      <c r="E29" s="32" t="s">
        <v>2</v>
      </c>
      <c r="F29" s="32">
        <v>592012.5</v>
      </c>
      <c r="G29" s="32">
        <v>1385262.7</v>
      </c>
      <c r="H29" s="32">
        <v>2612439.2999999998</v>
      </c>
      <c r="I29" s="32">
        <v>546689.19999999995</v>
      </c>
      <c r="J29" s="32">
        <v>977217.8</v>
      </c>
      <c r="K29" s="32">
        <v>527715.30000000005</v>
      </c>
      <c r="L29" s="32">
        <v>1119491.1000000001</v>
      </c>
      <c r="M29" s="32">
        <v>1523140.5</v>
      </c>
      <c r="N29" s="32">
        <v>329829</v>
      </c>
      <c r="O29" s="32">
        <v>329254.40000000002</v>
      </c>
      <c r="P29" s="32" t="s">
        <v>2</v>
      </c>
      <c r="Q29" s="31" t="s">
        <v>2</v>
      </c>
    </row>
    <row r="30" spans="1:17" ht="30" customHeight="1">
      <c r="A30" s="118" t="s">
        <v>213</v>
      </c>
      <c r="B30" s="32" t="s">
        <v>2</v>
      </c>
      <c r="C30" s="32" t="s">
        <v>2</v>
      </c>
      <c r="D30" s="32" t="s">
        <v>2</v>
      </c>
      <c r="E30" s="32" t="s">
        <v>2</v>
      </c>
      <c r="F30" s="32">
        <v>181936.4</v>
      </c>
      <c r="G30" s="32">
        <v>293344.40000000002</v>
      </c>
      <c r="H30" s="32">
        <v>471867.6</v>
      </c>
      <c r="I30" s="32" t="s">
        <v>2</v>
      </c>
      <c r="J30" s="32">
        <v>121556.1</v>
      </c>
      <c r="K30" s="32" t="s">
        <v>2</v>
      </c>
      <c r="L30" s="32">
        <v>452276.4</v>
      </c>
      <c r="M30" s="32">
        <v>201184.8</v>
      </c>
      <c r="N30" s="32">
        <v>103789.7</v>
      </c>
      <c r="O30" s="32" t="s">
        <v>2</v>
      </c>
      <c r="P30" s="32" t="s">
        <v>2</v>
      </c>
      <c r="Q30" s="31">
        <v>66809.899999999994</v>
      </c>
    </row>
    <row r="31" spans="1:17" ht="30" customHeight="1">
      <c r="A31" s="118" t="s">
        <v>214</v>
      </c>
      <c r="B31" s="32">
        <v>850256.7</v>
      </c>
      <c r="C31" s="32">
        <v>106655.5</v>
      </c>
      <c r="D31" s="32" t="s">
        <v>2</v>
      </c>
      <c r="E31" s="32">
        <v>37966.5</v>
      </c>
      <c r="F31" s="32">
        <v>335744.7</v>
      </c>
      <c r="G31" s="32">
        <v>686513.4</v>
      </c>
      <c r="H31" s="32">
        <v>1158247.7</v>
      </c>
      <c r="I31" s="32">
        <v>66533</v>
      </c>
      <c r="J31" s="32">
        <v>145121.79999999999</v>
      </c>
      <c r="K31" s="32" t="s">
        <v>2</v>
      </c>
      <c r="L31" s="32">
        <v>274699.2</v>
      </c>
      <c r="M31" s="32">
        <v>901225.1</v>
      </c>
      <c r="N31" s="32">
        <v>247946.4</v>
      </c>
      <c r="O31" s="32">
        <v>269001.09999999998</v>
      </c>
      <c r="P31" s="32">
        <v>585363.1</v>
      </c>
      <c r="Q31" s="31">
        <v>150067.4</v>
      </c>
    </row>
  </sheetData>
  <mergeCells count="3">
    <mergeCell ref="B18:Q18"/>
    <mergeCell ref="B4:Q4"/>
    <mergeCell ref="A2:Q2"/>
  </mergeCells>
  <pageMargins left="0.39370078740157483" right="0.39370078740157483" top="0.59055118110236227" bottom="0.59055118110236227" header="0.31496062992125984" footer="0.31496062992125984"/>
  <pageSetup paperSize="9" scale="48" fitToHeight="0" orientation="landscape" r:id="rId1"/>
  <headerFooter>
    <oddFooter>&amp;C&amp;9Strona &amp;P z &amp;N</oddFooter>
  </headerFooter>
  <rowBreaks count="1" manualBreakCount="1">
    <brk id="17" max="16" man="1"/>
  </rowBreaks>
  <colBreaks count="1" manualBreakCount="1">
    <brk id="8"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Pisma" ma:contentTypeID="0x003F9B028CC42C594AAF0DA90575FA3373" ma:contentTypeVersion="" ma:contentTypeDescription="" ma:contentTypeScope="" ma:versionID="a80ed856fbc5a997d44bfc997ced819f">
  <xsd:schema xmlns:xsd="http://www.w3.org/2001/XMLSchema" xmlns:xs="http://www.w3.org/2001/XMLSchema" xmlns:p="http://schemas.microsoft.com/office/2006/metadata/properties" xmlns:ns1="http://schemas.microsoft.com/sharepoint/v3" xmlns:ns2="8C029B3F-2CC4-4A59-AF0D-A90575FA3373" targetNamespace="http://schemas.microsoft.com/office/2006/metadata/properties" ma:root="true" ma:fieldsID="e61943d334749cc2f7f8fac3c3188088" ns1:_="" ns2:_="">
    <xsd:import namespace="http://schemas.microsoft.com/sharepoint/v3"/>
    <xsd:import namespace="8C029B3F-2CC4-4A59-AF0D-A90575FA3373"/>
    <xsd:element name="properties">
      <xsd:complexType>
        <xsd:sequence>
          <xsd:element name="documentManagement">
            <xsd:complexType>
              <xsd:all>
                <xsd:element ref="ns1:ID" minOccurs="0"/>
                <xsd:element ref="ns1:ContentTypeId" minOccurs="0"/>
                <xsd:element ref="ns1:Author" minOccurs="0"/>
                <xsd:element ref="ns1:Editor" minOccurs="0"/>
                <xsd:element ref="ns1:_HasCopyDestinations" minOccurs="0"/>
                <xsd:element ref="ns1:_CopySource" minOccurs="0"/>
                <xsd:element ref="ns1:_ModerationStatus" minOccurs="0"/>
                <xsd:element ref="ns1:_ModerationComments" minOccurs="0"/>
                <xsd:element ref="ns1:FileRef" minOccurs="0"/>
                <xsd:element ref="ns1:FileDirRef" minOccurs="0"/>
                <xsd:element ref="ns1:Last_x0020_Modified" minOccurs="0"/>
                <xsd:element ref="ns1:Created_x0020_Date" minOccurs="0"/>
                <xsd:element ref="ns1:File_x0020_Size" minOccurs="0"/>
                <xsd:element ref="ns1:FSObjType" minOccurs="0"/>
                <xsd:element ref="ns1:SortBehavior" minOccurs="0"/>
                <xsd:element ref="ns1:CheckedOutUserId" minOccurs="0"/>
                <xsd:element ref="ns1:IsCheckedoutToLocal" minOccurs="0"/>
                <xsd:element ref="ns1:CheckoutUser" minOccurs="0"/>
                <xsd:element ref="ns1:UniqueId" minOccurs="0"/>
                <xsd:element ref="ns1:SyncClientId" minOccurs="0"/>
                <xsd:element ref="ns1:ProgId" minOccurs="0"/>
                <xsd:element ref="ns1:ScopeId" minOccurs="0"/>
                <xsd:element ref="ns1:VirusStatus" minOccurs="0"/>
                <xsd:element ref="ns1:CheckedOutTitle" minOccurs="0"/>
                <xsd:element ref="ns1:_CheckinComment" minOccurs="0"/>
                <xsd:element ref="ns1:File_x0020_Type" minOccurs="0"/>
                <xsd:element ref="ns1:HTML_x0020_File_x0020_Type" minOccurs="0"/>
                <xsd:element ref="ns1:_SourceUrl" minOccurs="0"/>
                <xsd:element ref="ns1:_SharedFileIndex" minOccurs="0"/>
                <xsd:element ref="ns1:MetaInfo" minOccurs="0"/>
                <xsd:element ref="ns1:_Level" minOccurs="0"/>
                <xsd:element ref="ns1:_IsCurrentVersion" minOccurs="0"/>
                <xsd:element ref="ns1:ItemChildCount" minOccurs="0"/>
                <xsd:element ref="ns1:FolderChildCount" minOccurs="0"/>
                <xsd:element ref="ns1:AppAuthor" minOccurs="0"/>
                <xsd:element ref="ns1:AppEditor" minOccurs="0"/>
                <xsd:element ref="ns1:owshiddenversion" minOccurs="0"/>
                <xsd:element ref="ns1:_UIVersion" minOccurs="0"/>
                <xsd:element ref="ns1:_UIVersionString" minOccurs="0"/>
                <xsd:element ref="ns1:InstanceID" minOccurs="0"/>
                <xsd:element ref="ns1:Order" minOccurs="0"/>
                <xsd:element ref="ns1:GUID" minOccurs="0"/>
                <xsd:element ref="ns1:WorkflowVersion" minOccurs="0"/>
                <xsd:element ref="ns1:WorkflowInstanceID" minOccurs="0"/>
                <xsd:element ref="ns1:ParentVersionString" minOccurs="0"/>
                <xsd:element ref="ns1:ParentLeafName" minOccurs="0"/>
                <xsd:element ref="ns1:DocConcurrencyNumber" minOccurs="0"/>
                <xsd:element ref="ns1:TemplateUrl" minOccurs="0"/>
                <xsd:element ref="ns1:xd_ProgID" minOccurs="0"/>
                <xsd:element ref="ns1:xd_Signature" minOccurs="0"/>
                <xsd:element ref="ns2:Osoba" minOccurs="0"/>
                <xsd:element ref="ns2:NazwaPliku" minOccurs="0"/>
                <xsd:element ref="ns2:Odbiorcy2"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ID" ma:index="0" nillable="true" ma:displayName="Identyfikator" ma:internalName="ID" ma:readOnly="true">
      <xsd:simpleType>
        <xsd:restriction base="dms:Unknown"/>
      </xsd:simpleType>
    </xsd:element>
    <xsd:element name="ContentTypeId" ma:index="1" nillable="true" ma:displayName="Identyfikator typu zawartości" ma:hidden="true" ma:internalName="ContentTypeId" ma:readOnly="true">
      <xsd:simpleType>
        <xsd:restriction base="dms:Unknown"/>
      </xsd:simpleType>
    </xsd:element>
    <xsd:element name="Author" ma:index="4" nillable="true" ma:displayName="Utworzony przez" ma:list="UserInfo" ma:internalName="Author"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ditor" ma:index="6" nillable="true" ma:displayName="Zmodyfikowane przez" ma:list="UserInfo" ma:internalName="Editor"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HasCopyDestinations" ma:index="7" nillable="true" ma:displayName="Ma miejsca docelowe kopii" ma:hidden="true" ma:internalName="_HasCopyDestinations" ma:readOnly="true">
      <xsd:simpleType>
        <xsd:restriction base="dms:Boolean"/>
      </xsd:simpleType>
    </xsd:element>
    <xsd:element name="_CopySource" ma:index="8" nillable="true" ma:displayName="Źródło kopii" ma:internalName="_CopySource" ma:readOnly="true">
      <xsd:simpleType>
        <xsd:restriction base="dms:Text"/>
      </xsd:simpleType>
    </xsd:element>
    <xsd:element name="_ModerationStatus" ma:index="9" nillable="true" ma:displayName="Stan zatwierdzania" ma:default="0" ma:hidden="true" ma:internalName="_ModerationStatus" ma:readOnly="true">
      <xsd:simpleType>
        <xsd:restriction base="dms:Unknown"/>
      </xsd:simpleType>
    </xsd:element>
    <xsd:element name="_ModerationComments" ma:index="10" nillable="true" ma:displayName="Komentarze osoby zatwierdzającej" ma:hidden="true" ma:internalName="_ModerationComments" ma:readOnly="true">
      <xsd:simpleType>
        <xsd:restriction base="dms:Note"/>
      </xsd:simpleType>
    </xsd:element>
    <xsd:element name="FileRef" ma:index="11" nillable="true" ma:displayName="Ścieżka adresu URL" ma:hidden="true" ma:list="Docs" ma:internalName="FileRef" ma:readOnly="true" ma:showField="FullUrl">
      <xsd:simpleType>
        <xsd:restriction base="dms:Lookup"/>
      </xsd:simpleType>
    </xsd:element>
    <xsd:element name="FileDirRef" ma:index="12" nillable="true" ma:displayName="Ścieżka" ma:hidden="true" ma:list="Docs" ma:internalName="FileDirRef" ma:readOnly="true" ma:showField="DirName">
      <xsd:simpleType>
        <xsd:restriction base="dms:Lookup"/>
      </xsd:simpleType>
    </xsd:element>
    <xsd:element name="Last_x0020_Modified" ma:index="13" nillable="true" ma:displayName="Zmodyfikowane" ma:format="TRUE" ma:hidden="true" ma:list="Docs" ma:internalName="Last_x0020_Modified" ma:readOnly="true" ma:showField="TimeLastModified">
      <xsd:simpleType>
        <xsd:restriction base="dms:Lookup"/>
      </xsd:simpleType>
    </xsd:element>
    <xsd:element name="Created_x0020_Date" ma:index="14" nillable="true" ma:displayName="Utworzony" ma:format="TRUE" ma:hidden="true" ma:list="Docs" ma:internalName="Created_x0020_Date" ma:readOnly="true" ma:showField="TimeCreated">
      <xsd:simpleType>
        <xsd:restriction base="dms:Lookup"/>
      </xsd:simpleType>
    </xsd:element>
    <xsd:element name="File_x0020_Size" ma:index="15" nillable="true" ma:displayName="Rozmiar pliku" ma:format="TRUE" ma:hidden="true" ma:list="Docs" ma:internalName="File_x0020_Size" ma:readOnly="true" ma:showField="SizeInKB">
      <xsd:simpleType>
        <xsd:restriction base="dms:Lookup"/>
      </xsd:simpleType>
    </xsd:element>
    <xsd:element name="FSObjType" ma:index="16" nillable="true" ma:displayName="Typ elementu" ma:hidden="true" ma:list="Docs" ma:internalName="FSObjType" ma:readOnly="true" ma:showField="FSType">
      <xsd:simpleType>
        <xsd:restriction base="dms:Lookup"/>
      </xsd:simpleType>
    </xsd:element>
    <xsd:element name="SortBehavior" ma:index="17" nillable="true" ma:displayName="Typ sortowania" ma:hidden="true" ma:list="Docs" ma:internalName="SortBehavior" ma:readOnly="true" ma:showField="SortBehavior">
      <xsd:simpleType>
        <xsd:restriction base="dms:Lookup"/>
      </xsd:simpleType>
    </xsd:element>
    <xsd:element name="CheckedOutUserId" ma:index="19" nillable="true" ma:displayName="Identyfikator użytkownika, który wyewidencjonował element" ma:hidden="true" ma:list="Docs" ma:internalName="CheckedOutUserId" ma:readOnly="true" ma:showField="CheckoutUserId">
      <xsd:simpleType>
        <xsd:restriction base="dms:Lookup"/>
      </xsd:simpleType>
    </xsd:element>
    <xsd:element name="IsCheckedoutToLocal" ma:index="20" nillable="true" ma:displayName="Wyewidencjonowany lokalnie" ma:hidden="true" ma:list="Docs" ma:internalName="IsCheckedoutToLocal" ma:readOnly="true" ma:showField="IsCheckoutToLocal">
      <xsd:simpleType>
        <xsd:restriction base="dms:Lookup"/>
      </xsd:simpleType>
    </xsd:element>
    <xsd:element name="CheckoutUser" ma:index="21" nillable="true" ma:displayName="Wyewidencjonowane do" ma:list="UserInfo" ma:internalName="CheckoutUser"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UniqueId" ma:index="23" nillable="true" ma:displayName="Unikatowy identyfikator" ma:hidden="true" ma:list="Docs" ma:internalName="UniqueId" ma:readOnly="true" ma:showField="UniqueId">
      <xsd:simpleType>
        <xsd:restriction base="dms:Lookup"/>
      </xsd:simpleType>
    </xsd:element>
    <xsd:element name="SyncClientId" ma:index="24" nillable="true" ma:displayName="Identyfikator klienta" ma:hidden="true" ma:list="Docs" ma:internalName="SyncClientId" ma:readOnly="true" ma:showField="SyncClientId">
      <xsd:simpleType>
        <xsd:restriction base="dms:Lookup"/>
      </xsd:simpleType>
    </xsd:element>
    <xsd:element name="ProgId" ma:index="25" nillable="true" ma:displayName="ProgId" ma:hidden="true" ma:list="Docs" ma:internalName="ProgId" ma:readOnly="true" ma:showField="ProgId">
      <xsd:simpleType>
        <xsd:restriction base="dms:Lookup"/>
      </xsd:simpleType>
    </xsd:element>
    <xsd:element name="ScopeId" ma:index="26" nillable="true" ma:displayName="ScopeId" ma:hidden="true" ma:list="Docs" ma:internalName="ScopeId" ma:readOnly="true" ma:showField="ScopeId">
      <xsd:simpleType>
        <xsd:restriction base="dms:Lookup"/>
      </xsd:simpleType>
    </xsd:element>
    <xsd:element name="VirusStatus" ma:index="27" nillable="true" ma:displayName="Stan wirusów" ma:format="TRUE" ma:hidden="true" ma:list="Docs" ma:internalName="VirusStatus" ma:readOnly="true" ma:showField="Size">
      <xsd:simpleType>
        <xsd:restriction base="dms:Lookup"/>
      </xsd:simpleType>
    </xsd:element>
    <xsd:element name="CheckedOutTitle" ma:index="28" nillable="true" ma:displayName="Wyewidencjonowane do" ma:format="TRUE" ma:hidden="true" ma:list="Docs" ma:internalName="CheckedOutTitle" ma:readOnly="true" ma:showField="CheckedOutTitle">
      <xsd:simpleType>
        <xsd:restriction base="dms:Lookup"/>
      </xsd:simpleType>
    </xsd:element>
    <xsd:element name="_CheckinComment" ma:index="29" nillable="true" ma:displayName="Komentarz zaewidencjonowania" ma:format="TRUE" ma:list="Docs" ma:internalName="_CheckinComment" ma:readOnly="true" ma:showField="CheckinComment">
      <xsd:simpleType>
        <xsd:restriction base="dms:Lookup"/>
      </xsd:simpleType>
    </xsd:element>
    <xsd:element name="File_x0020_Type" ma:index="33" nillable="true" ma:displayName="Typ plików" ma:hidden="true" ma:internalName="File_x0020_Type" ma:readOnly="true">
      <xsd:simpleType>
        <xsd:restriction base="dms:Text"/>
      </xsd:simpleType>
    </xsd:element>
    <xsd:element name="HTML_x0020_File_x0020_Type" ma:index="34" nillable="true" ma:displayName="Typ pliku HTML" ma:hidden="true" ma:internalName="HTML_x0020_File_x0020_Type" ma:readOnly="true">
      <xsd:simpleType>
        <xsd:restriction base="dms:Text"/>
      </xsd:simpleType>
    </xsd:element>
    <xsd:element name="_SourceUrl" ma:index="35" nillable="true" ma:displayName="Adres URL źródła" ma:hidden="true" ma:internalName="_SourceUrl">
      <xsd:simpleType>
        <xsd:restriction base="dms:Text"/>
      </xsd:simpleType>
    </xsd:element>
    <xsd:element name="_SharedFileIndex" ma:index="36" nillable="true" ma:displayName="Indeks udostępnionych plików" ma:hidden="true" ma:internalName="_SharedFileIndex">
      <xsd:simpleType>
        <xsd:restriction base="dms:Text"/>
      </xsd:simpleType>
    </xsd:element>
    <xsd:element name="MetaInfo" ma:index="48" nillable="true" ma:displayName="Zbiór właściwości" ma:hidden="true" ma:list="Docs" ma:internalName="MetaInfo" ma:showField="MetaInfo">
      <xsd:simpleType>
        <xsd:restriction base="dms:Lookup"/>
      </xsd:simpleType>
    </xsd:element>
    <xsd:element name="_Level" ma:index="49" nillable="true" ma:displayName="Poziom" ma:hidden="true" ma:internalName="_Level" ma:readOnly="true">
      <xsd:simpleType>
        <xsd:restriction base="dms:Unknown"/>
      </xsd:simpleType>
    </xsd:element>
    <xsd:element name="_IsCurrentVersion" ma:index="50" nillable="true" ma:displayName="Jest bieżącą wersją" ma:hidden="true" ma:internalName="_IsCurrentVersion" ma:readOnly="true">
      <xsd:simpleType>
        <xsd:restriction base="dms:Boolean"/>
      </xsd:simpleType>
    </xsd:element>
    <xsd:element name="ItemChildCount" ma:index="51" nillable="true" ma:displayName="Liczba elementów podrzędnych elementu" ma:hidden="true" ma:list="Docs" ma:internalName="ItemChildCount" ma:readOnly="true" ma:showField="ItemChildCount">
      <xsd:simpleType>
        <xsd:restriction base="dms:Lookup"/>
      </xsd:simpleType>
    </xsd:element>
    <xsd:element name="FolderChildCount" ma:index="52" nillable="true" ma:displayName="Liczba elementów podrzędnych folderu" ma:hidden="true" ma:list="Docs" ma:internalName="FolderChildCount" ma:readOnly="true" ma:showField="FolderChildCount">
      <xsd:simpleType>
        <xsd:restriction base="dms:Lookup"/>
      </xsd:simpleType>
    </xsd:element>
    <xsd:element name="AppAuthor" ma:index="53" nillable="true" ma:displayName="Aplikacja utworzona przez" ma:list="AppPrincipals" ma:internalName="AppAuthor" ma:readOnly="true" ma:showField="Title">
      <xsd:simpleType>
        <xsd:restriction base="dms:Lookup"/>
      </xsd:simpleType>
    </xsd:element>
    <xsd:element name="AppEditor" ma:index="54" nillable="true" ma:displayName="Aplikacja zmodyfikowana przez" ma:list="AppPrincipals" ma:internalName="AppEditor" ma:readOnly="true" ma:showField="Title">
      <xsd:simpleType>
        <xsd:restriction base="dms:Lookup"/>
      </xsd:simpleType>
    </xsd:element>
    <xsd:element name="owshiddenversion" ma:index="58" nillable="true" ma:displayName="owshiddenversion" ma:hidden="true" ma:internalName="owshiddenversion" ma:readOnly="true">
      <xsd:simpleType>
        <xsd:restriction base="dms:Unknown"/>
      </xsd:simpleType>
    </xsd:element>
    <xsd:element name="_UIVersion" ma:index="59" nillable="true" ma:displayName="Wersja interfejsu użytkownika" ma:hidden="true" ma:internalName="_UIVersion" ma:readOnly="true">
      <xsd:simpleType>
        <xsd:restriction base="dms:Unknown"/>
      </xsd:simpleType>
    </xsd:element>
    <xsd:element name="_UIVersionString" ma:index="60" nillable="true" ma:displayName="Wersja" ma:internalName="_UIVersionString" ma:readOnly="true">
      <xsd:simpleType>
        <xsd:restriction base="dms:Text"/>
      </xsd:simpleType>
    </xsd:element>
    <xsd:element name="InstanceID" ma:index="61" nillable="true" ma:displayName="Identyfikator wystąpienia" ma:hidden="true" ma:internalName="InstanceID" ma:readOnly="true">
      <xsd:simpleType>
        <xsd:restriction base="dms:Unknown"/>
      </xsd:simpleType>
    </xsd:element>
    <xsd:element name="Order" ma:index="62" nillable="true" ma:displayName="Kolejność" ma:hidden="true" ma:internalName="Order">
      <xsd:simpleType>
        <xsd:restriction base="dms:Number"/>
      </xsd:simpleType>
    </xsd:element>
    <xsd:element name="GUID" ma:index="63" nillable="true" ma:displayName="Identyfikator GUID" ma:hidden="true" ma:internalName="GUID" ma:readOnly="true">
      <xsd:simpleType>
        <xsd:restriction base="dms:Unknown"/>
      </xsd:simpleType>
    </xsd:element>
    <xsd:element name="WorkflowVersion" ma:index="64" nillable="true" ma:displayName="Wersja przepływu pracy" ma:hidden="true" ma:internalName="WorkflowVersion" ma:readOnly="true">
      <xsd:simpleType>
        <xsd:restriction base="dms:Unknown"/>
      </xsd:simpleType>
    </xsd:element>
    <xsd:element name="WorkflowInstanceID" ma:index="65" nillable="true" ma:displayName="Identyfikator wystąpienia przepływu pracy" ma:hidden="true" ma:internalName="WorkflowInstanceID" ma:readOnly="true">
      <xsd:simpleType>
        <xsd:restriction base="dms:Unknown"/>
      </xsd:simpleType>
    </xsd:element>
    <xsd:element name="ParentVersionString" ma:index="66" nillable="true" ma:displayName="Wersja źródła (konwertowany dokument)" ma:hidden="true" ma:list="Docs" ma:internalName="ParentVersionString" ma:readOnly="true" ma:showField="ParentVersionString">
      <xsd:simpleType>
        <xsd:restriction base="dms:Lookup"/>
      </xsd:simpleType>
    </xsd:element>
    <xsd:element name="ParentLeafName" ma:index="67" nillable="true" ma:displayName="Nazwa źródła (konwertowany dokument)" ma:hidden="true" ma:list="Docs" ma:internalName="ParentLeafName" ma:readOnly="true" ma:showField="ParentLeafName">
      <xsd:simpleType>
        <xsd:restriction base="dms:Lookup"/>
      </xsd:simpleType>
    </xsd:element>
    <xsd:element name="DocConcurrencyNumber" ma:index="68" nillable="true" ma:displayName="Numer współbieżności dokumentu" ma:hidden="true" ma:list="Docs" ma:internalName="DocConcurrencyNumber" ma:readOnly="true" ma:showField="DocConcurrencyNumber">
      <xsd:simpleType>
        <xsd:restriction base="dms:Lookup"/>
      </xsd:simpleType>
    </xsd:element>
    <xsd:element name="TemplateUrl" ma:index="70" nillable="true" ma:displayName="Łącze szablonu" ma:hidden="true" ma:internalName="TemplateUrl">
      <xsd:simpleType>
        <xsd:restriction base="dms:Text"/>
      </xsd:simpleType>
    </xsd:element>
    <xsd:element name="xd_ProgID" ma:index="71" nillable="true" ma:displayName="Łącze pliku HTML" ma:hidden="true" ma:internalName="xd_ProgID">
      <xsd:simpleType>
        <xsd:restriction base="dms:Text"/>
      </xsd:simpleType>
    </xsd:element>
    <xsd:element name="xd_Signature" ma:index="72" nillable="true" ma:displayName="Jest podpisane" ma:hidden="true" ma:internalName="xd_Signature"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8C029B3F-2CC4-4A59-AF0D-A90575FA3373" elementFormDefault="qualified">
    <xsd:import namespace="http://schemas.microsoft.com/office/2006/documentManagement/types"/>
    <xsd:import namespace="http://schemas.microsoft.com/office/infopath/2007/PartnerControls"/>
    <xsd:element name="Osoba" ma:index="75" nillable="true" ma:displayName="Osoba" ma:description="" ma:internalName="Osoba">
      <xsd:simpleType>
        <xsd:restriction base="dms:Text"/>
      </xsd:simpleType>
    </xsd:element>
    <xsd:element name="NazwaPliku" ma:index="76" nillable="true" ma:displayName="NazwaPliku" ma:description="" ma:internalName="NazwaPliku">
      <xsd:simpleType>
        <xsd:restriction base="dms:Text"/>
      </xsd:simpleType>
    </xsd:element>
    <xsd:element name="Odbiorcy2" ma:index="77" nillable="true" ma:displayName="Odbiorcy2" ma:description="" ma:internalName="Odbiorcy2">
      <xsd:simpleType>
        <xsd:restriction base="dms:Choice">
          <xsd:enumeration value="Wszyscy"/>
          <xsd:enumeration value="GUS"/>
          <xsd:enumeration value="COIS"/>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 ma:displayName="Typ zawartości"/>
        <xsd:element ref="dc:title" minOccurs="0" maxOccurs="1" ma:index="69" ma:displayName="Tytuł"/>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ContentTypeId xmlns="http://schemas.microsoft.com/sharepoint/v3">0x003F9B028CC42C594AAF0DA90575FA3373</ContentTypeId>
    <TemplateUrl xmlns="http://schemas.microsoft.com/sharepoint/v3" xsi:nil="true"/>
    <NazwaPliku xmlns="8C029B3F-2CC4-4A59-AF0D-A90575FA3373">Produkcja budowlano-montażowa w 2020 r.xlsx.xlsx</NazwaPliku>
    <_SourceUrl xmlns="http://schemas.microsoft.com/sharepoint/v3" xsi:nil="true"/>
    <Odbiorcy2 xmlns="8C029B3F-2CC4-4A59-AF0D-A90575FA3373" xsi:nil="true"/>
    <xd_ProgID xmlns="http://schemas.microsoft.com/sharepoint/v3" xsi:nil="true"/>
    <Osoba xmlns="8C029B3F-2CC4-4A59-AF0D-A90575FA3373">STAT\KUNIEWICZE</Osoba>
    <Order xmlns="http://schemas.microsoft.com/sharepoint/v3" xsi:nil="true"/>
    <_SharedFileIndex xmlns="http://schemas.microsoft.com/sharepoint/v3" xsi:nil="true"/>
    <MetaInfo xmlns="http://schemas.microsoft.com/sharepoint/v3" xsi:nil="true"/>
  </documentManagement>
</p:properties>
</file>

<file path=customXml/itemProps1.xml><?xml version="1.0" encoding="utf-8"?>
<ds:datastoreItem xmlns:ds="http://schemas.openxmlformats.org/officeDocument/2006/customXml" ds:itemID="{50607030-6E6E-422E-B75D-6566D86B0C3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8C029B3F-2CC4-4A59-AF0D-A90575FA337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027E0F0-3CB9-4FB4-B4DA-BBF8761C2A37}">
  <ds:schemaRefs>
    <ds:schemaRef ds:uri="http://purl.org/dc/terms/"/>
    <ds:schemaRef ds:uri="http://schemas.microsoft.com/office/2006/metadata/properties"/>
    <ds:schemaRef ds:uri="8C029B3F-2CC4-4A59-AF0D-A90575FA3373"/>
    <ds:schemaRef ds:uri="http://www.w3.org/XML/1998/namespace"/>
    <ds:schemaRef ds:uri="http://schemas.microsoft.com/office/2006/documentManagement/types"/>
    <ds:schemaRef ds:uri="http://purl.org/dc/elements/1.1/"/>
    <ds:schemaRef ds:uri="http://schemas.microsoft.com/sharepoint/v3"/>
    <ds:schemaRef ds:uri="http://schemas.microsoft.com/office/infopath/2007/PartnerControls"/>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12</vt:i4>
      </vt:variant>
      <vt:variant>
        <vt:lpstr>Zakresy nazwane</vt:lpstr>
      </vt:variant>
      <vt:variant>
        <vt:i4>21</vt:i4>
      </vt:variant>
    </vt:vector>
  </HeadingPairs>
  <TitlesOfParts>
    <vt:vector size="33" baseType="lpstr">
      <vt:lpstr>spis treści</vt:lpstr>
      <vt:lpstr>1</vt:lpstr>
      <vt:lpstr>2</vt:lpstr>
      <vt:lpstr>3</vt:lpstr>
      <vt:lpstr>4</vt:lpstr>
      <vt:lpstr>5</vt:lpstr>
      <vt:lpstr>6</vt:lpstr>
      <vt:lpstr>7</vt:lpstr>
      <vt:lpstr>8</vt:lpstr>
      <vt:lpstr>9</vt:lpstr>
      <vt:lpstr>10</vt:lpstr>
      <vt:lpstr>11</vt:lpstr>
      <vt:lpstr>'1'!Obszar_wydruku</vt:lpstr>
      <vt:lpstr>'10'!Obszar_wydruku</vt:lpstr>
      <vt:lpstr>'11'!Obszar_wydruku</vt:lpstr>
      <vt:lpstr>'2'!Obszar_wydruku</vt:lpstr>
      <vt:lpstr>'3'!Obszar_wydruku</vt:lpstr>
      <vt:lpstr>'4'!Obszar_wydruku</vt:lpstr>
      <vt:lpstr>'5'!Obszar_wydruku</vt:lpstr>
      <vt:lpstr>'6'!Obszar_wydruku</vt:lpstr>
      <vt:lpstr>'7'!Obszar_wydruku</vt:lpstr>
      <vt:lpstr>'8'!Obszar_wydruku</vt:lpstr>
      <vt:lpstr>'9'!Obszar_wydruku</vt:lpstr>
      <vt:lpstr>'spis treści'!Obszar_wydruku</vt:lpstr>
      <vt:lpstr>'10'!Tytuły_wydruku</vt:lpstr>
      <vt:lpstr>'11'!Tytuły_wydruku</vt:lpstr>
      <vt:lpstr>'2'!Tytuły_wydruku</vt:lpstr>
      <vt:lpstr>'4'!Tytuły_wydruku</vt:lpstr>
      <vt:lpstr>'5'!Tytuły_wydruku</vt:lpstr>
      <vt:lpstr>'6'!Tytuły_wydruku</vt:lpstr>
      <vt:lpstr>'7'!Tytuły_wydruku</vt:lpstr>
      <vt:lpstr>'8'!Tytuły_wydruku</vt:lpstr>
      <vt:lpstr>'9'!Tytuły_wydruku</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Kuniewicz Ewa</dc:creator>
  <cp:lastModifiedBy>Kuniewicz Ewa</cp:lastModifiedBy>
  <cp:lastPrinted>2021-09-21T07:55:59Z</cp:lastPrinted>
  <dcterms:created xsi:type="dcterms:W3CDTF">2018-08-03T11:41:31Z</dcterms:created>
  <dcterms:modified xsi:type="dcterms:W3CDTF">2022-04-07T10:56:28Z</dcterms:modified>
</cp:coreProperties>
</file>